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480" yWindow="615" windowWidth="11355" windowHeight="7995" tabRatio="906" activeTab="4"/>
  </bookViews>
  <sheets>
    <sheet name="RESUMO" sheetId="1" r:id="rId1"/>
    <sheet name="MEMORIAL DE CALCULO" sheetId="2" r:id="rId2"/>
    <sheet name="PLANILHA " sheetId="3" r:id="rId3"/>
    <sheet name="cronograma" sheetId="4" r:id="rId4"/>
    <sheet name="BDI" sheetId="5" r:id="rId5"/>
    <sheet name="PLANILHA  (2)" sheetId="6" r:id="rId6"/>
  </sheets>
  <externalReferences>
    <externalReference r:id="rId9"/>
    <externalReference r:id="rId10"/>
  </externalReferences>
  <definedNames>
    <definedName name="_xlnm.Print_Area" localSheetId="4">'BDI'!$A$1:$F$56</definedName>
    <definedName name="_xlnm.Print_Area" localSheetId="3">'cronograma'!$A$1:$O$25</definedName>
    <definedName name="_xlnm.Print_Area" localSheetId="1">'MEMORIAL DE CALCULO'!$A$1:$G$205</definedName>
    <definedName name="_xlnm.Print_Area" localSheetId="2">'PLANILHA '!$A$1:$I$197</definedName>
    <definedName name="_xlnm.Print_Area" localSheetId="5">'PLANILHA  (2)'!$A$1:$I$22</definedName>
    <definedName name="DadosExternos_1" localSheetId="1">'MEMORIAL DE CALCULO'!#REF!</definedName>
    <definedName name="DadosExternos_2" localSheetId="1">'MEMORIAL DE CALCULO'!#REF!</definedName>
    <definedName name="DadosExternos_3" localSheetId="1">'MEMORIAL DE CALCULO'!#REF!</definedName>
    <definedName name="DadosExternos_4" localSheetId="1">'MEMORIAL DE CALCULO'!#REF!</definedName>
    <definedName name="DadosExternos_5" localSheetId="1">'MEMORIAL DE CALCULO'!#REF!</definedName>
    <definedName name="DadosExternos_6" localSheetId="1">'MEMORIAL DE CALCULO'!#REF!</definedName>
    <definedName name="_xlnm.Print_Titles" localSheetId="1">'MEMORIAL DE CALCULO'!$8:$8</definedName>
  </definedNames>
  <calcPr fullCalcOnLoad="1"/>
</workbook>
</file>

<file path=xl/sharedStrings.xml><?xml version="1.0" encoding="utf-8"?>
<sst xmlns="http://schemas.openxmlformats.org/spreadsheetml/2006/main" count="730" uniqueCount="453">
  <si>
    <t>FONTE</t>
  </si>
  <si>
    <t>SUBTOTAL</t>
  </si>
  <si>
    <t>TOTAL</t>
  </si>
  <si>
    <t>ITEM</t>
  </si>
  <si>
    <t>m</t>
  </si>
  <si>
    <t>CÓDIGO</t>
  </si>
  <si>
    <t>ESPECIFICAÇÃO</t>
  </si>
  <si>
    <t>UNID.</t>
  </si>
  <si>
    <t>QUANT.</t>
  </si>
  <si>
    <t>P. UNIT. (R$)</t>
  </si>
  <si>
    <t>P. TOTAL (R$)</t>
  </si>
  <si>
    <t>P. UNIT.+B.D.I.</t>
  </si>
  <si>
    <t>74130/001</t>
  </si>
  <si>
    <t xml:space="preserve">B.D.I. = </t>
  </si>
  <si>
    <t>1.1</t>
  </si>
  <si>
    <t>1.2</t>
  </si>
  <si>
    <t>1.3</t>
  </si>
  <si>
    <t>2.1</t>
  </si>
  <si>
    <t>2.2</t>
  </si>
  <si>
    <t>1.4</t>
  </si>
  <si>
    <t>1.5</t>
  </si>
  <si>
    <t>1.6</t>
  </si>
  <si>
    <t>2.3</t>
  </si>
  <si>
    <t>74131/006</t>
  </si>
  <si>
    <t>74130/003</t>
  </si>
  <si>
    <t>2.4</t>
  </si>
  <si>
    <t>1º MÊS</t>
  </si>
  <si>
    <t>2º MÊS</t>
  </si>
  <si>
    <t>3º MÊS</t>
  </si>
  <si>
    <t>4º MÊS</t>
  </si>
  <si>
    <t>5º MÊS</t>
  </si>
  <si>
    <t>6º MÊS</t>
  </si>
  <si>
    <t>%</t>
  </si>
  <si>
    <t>COFINS</t>
  </si>
  <si>
    <t>Valor acumulado</t>
  </si>
  <si>
    <t>Valor total do mês</t>
  </si>
  <si>
    <t>R$</t>
  </si>
  <si>
    <t xml:space="preserve"> TOTAL EM R$</t>
  </si>
  <si>
    <t>1.0</t>
  </si>
  <si>
    <t>2.0</t>
  </si>
  <si>
    <t>BENEFÍCIOS E DESPESAS INDIRETAS (B.D.I.)</t>
  </si>
  <si>
    <t>ITENS</t>
  </si>
  <si>
    <t>Discriminação</t>
  </si>
  <si>
    <t>ADMINISTRAÇÃO DA OBRA</t>
  </si>
  <si>
    <t>Pis</t>
  </si>
  <si>
    <t>ISSQN</t>
  </si>
  <si>
    <t>B.D.I (%)</t>
  </si>
  <si>
    <t xml:space="preserve">Data Base: </t>
  </si>
  <si>
    <t>COMPOSIÇÃO DE BDI</t>
  </si>
  <si>
    <t>B.D.I.</t>
  </si>
  <si>
    <t>Custo da Obra</t>
  </si>
  <si>
    <t>Valor da Obra</t>
  </si>
  <si>
    <t>--</t>
  </si>
  <si>
    <t>Percentual</t>
  </si>
  <si>
    <t>CPRB</t>
  </si>
  <si>
    <t>Administração Central - AC</t>
  </si>
  <si>
    <t>Seguros - S</t>
  </si>
  <si>
    <t>Riscos - R</t>
  </si>
  <si>
    <t>Despesas financeiras - DF</t>
  </si>
  <si>
    <t>Lucro - L</t>
  </si>
  <si>
    <t>Garantia - G</t>
  </si>
  <si>
    <t>BDI:((1+AC+S+R+G)X(1+DF)*(1+L))/(1-I)-1</t>
  </si>
  <si>
    <t>IMPOSTOS - TRIBUTOS - I</t>
  </si>
  <si>
    <t>ONDE: AC - taxa de administração central</t>
  </si>
  <si>
    <t>S - tada de seguros</t>
  </si>
  <si>
    <t>R - taxa de riscos</t>
  </si>
  <si>
    <t>G - taxa de garantias</t>
  </si>
  <si>
    <t>DF - taxa das despesas financeiras</t>
  </si>
  <si>
    <t>L - taxa de lucro</t>
  </si>
  <si>
    <t>I - taxa de tributos (PIS, COFINS, ISSQN)</t>
  </si>
  <si>
    <t>CPRB - contribuição prev. Sobre a receita bruta(incluir 2% a partir de 01/11/2013, de acordo com o caso e Lei Federal n.º 12.844/2013)</t>
  </si>
  <si>
    <t>BDI: 24,85%</t>
  </si>
  <si>
    <t>BDI = 24,85%</t>
  </si>
  <si>
    <t>MEMORIAL DE CÁLCULO</t>
  </si>
  <si>
    <t>QUANTITATIVO</t>
  </si>
  <si>
    <t>PROPRIETÁTIO: CÂMARA MUNICIPAL DE CÁCERES - MT/ CNPJ:03.960.333/0001-50</t>
  </si>
  <si>
    <t>OBRA: REFORMA E ADEQUAÇÃO DAS INSTALAÇÕES ELÉTRICAS</t>
  </si>
  <si>
    <t>ENDEREÇO: RUA GEN. OSÓRIO S/N, ESQ. COM RUA CEL. JOSÉ DULCE - BAIRRO CENTRO</t>
  </si>
  <si>
    <t>Disjuntor Unipolar Termomagnético - norma DIN 16 A - 10 kA</t>
  </si>
  <si>
    <t>Fita Isolante 20 m</t>
  </si>
  <si>
    <t>rl</t>
  </si>
  <si>
    <t>Haste aterramento 5/8x2,44</t>
  </si>
  <si>
    <t>pç</t>
  </si>
  <si>
    <t>Solda isotermica</t>
  </si>
  <si>
    <t>Eletroduto pvc 3/4'' corrugado</t>
  </si>
  <si>
    <t>Cabo cobre 1KV - 185mm²</t>
  </si>
  <si>
    <t>Cabo cobre 1KV - 95mm²</t>
  </si>
  <si>
    <t>Cabo cobre 1KV - 120mm²</t>
  </si>
  <si>
    <t>Cabo cobre 1KV - 70mm²</t>
  </si>
  <si>
    <t>Cabo cobre 750V - 16mm²</t>
  </si>
  <si>
    <t>Cabo cobre 750V - 10mm²</t>
  </si>
  <si>
    <t>Cabo cobre 750V - 4mm²</t>
  </si>
  <si>
    <t>Cabo cobre 750V - 2,5mm²</t>
  </si>
  <si>
    <t>Disjuntor Bipolar Termomagnético - norma DIN 15 A - 10 kA</t>
  </si>
  <si>
    <t>Disjuntor Tripolar Termomagnético - norma DIN 50 A - 10 kA</t>
  </si>
  <si>
    <t>Tomada para ar-condicionado embutir</t>
  </si>
  <si>
    <t>Tomada de embutir 2P + T 20A</t>
  </si>
  <si>
    <t>Caixa pvc 2x4</t>
  </si>
  <si>
    <t>Caixa pvc 4x4</t>
  </si>
  <si>
    <t>Quadro distrib. PVC - embutir Barr. trif., disj. geral - DIN  Cap. 24 disj. unip. - In barr. 150A</t>
  </si>
  <si>
    <t>Quadro distrib. PVC - embutir Barr. trif., disj. geral - DIN  Cap. 32 disj. unip. - In barr. 150A</t>
  </si>
  <si>
    <t>Cabo telefônico</t>
  </si>
  <si>
    <t>Cabo Rede Lógica</t>
  </si>
  <si>
    <t>Interruptor 1 tecla simples</t>
  </si>
  <si>
    <t>Interruptor 2 tecla simples</t>
  </si>
  <si>
    <t>Interruptor 3 tecla simples</t>
  </si>
  <si>
    <t>Interruptor 1 tecla paralela</t>
  </si>
  <si>
    <t>Luminaria LED tubular 2x40W</t>
  </si>
  <si>
    <t>Lâmpada - 1000W - 127 V</t>
  </si>
  <si>
    <t>Lâmpada LED compacta - 25W</t>
  </si>
  <si>
    <t>Lâmpada LED compacta - 20W</t>
  </si>
  <si>
    <t>Lâmpada LED compacta - 15W</t>
  </si>
  <si>
    <t>Lâmpada LED compacta - 40W</t>
  </si>
  <si>
    <t>Lampada LED tubular de 40W</t>
  </si>
  <si>
    <t>Lampada LED tubular de 20W</t>
  </si>
  <si>
    <t>Arandela para soquete e27</t>
  </si>
  <si>
    <t>Arandela para soquete e40 - 127 V</t>
  </si>
  <si>
    <t>Conector pino chato isolado para cabo 2,5 mm2</t>
  </si>
  <si>
    <t>Conector pino chato isolado para cabo 4 mm2</t>
  </si>
  <si>
    <t>Conector pino chato isolado para cabo 10 mm2</t>
  </si>
  <si>
    <t>Conector pino chato isolado para cabo 16 mm2</t>
  </si>
  <si>
    <t>Dispositivo de proteção contra surtos (D.P.S.) 275V DE 8 A 40KA</t>
  </si>
  <si>
    <t>Interruptor diferencial residual (D.R.) tripolar 25A-30mA</t>
  </si>
  <si>
    <t>Fita de auto fusão, rolo de 2 m</t>
  </si>
  <si>
    <t>Caixa de distribuição telefonica 80X80X12 cm</t>
  </si>
  <si>
    <t>Caixa de distribuição rede lógica 80X80X12 cm</t>
  </si>
  <si>
    <t>1.</t>
  </si>
  <si>
    <t>PROJETO ELÉTRICO</t>
  </si>
  <si>
    <t>INSTALAÇÃO ELÉTRICA PREDIAL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</si>
  <si>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</si>
  <si>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</si>
  <si>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</si>
  <si>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</si>
  <si>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</si>
  <si>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</si>
  <si>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</si>
  <si>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</si>
  <si>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</si>
  <si>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</si>
  <si>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</si>
  <si>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</si>
  <si>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</si>
  <si>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</si>
  <si>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</si>
  <si>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</si>
  <si>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</si>
  <si>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</si>
  <si>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</si>
  <si>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</si>
  <si>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</si>
  <si>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</si>
  <si>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</si>
  <si>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1.30</t>
  </si>
  <si>
    <t>1.31</t>
  </si>
  <si>
    <t>1.32</t>
  </si>
  <si>
    <t>1.33</t>
  </si>
  <si>
    <t>1.34</t>
  </si>
  <si>
    <t>1.35</t>
  </si>
  <si>
    <t>1.36</t>
  </si>
  <si>
    <t>1.37</t>
  </si>
  <si>
    <t>1.38</t>
  </si>
  <si>
    <t>1.39</t>
  </si>
  <si>
    <t>1.40</t>
  </si>
  <si>
    <t>1.41</t>
  </si>
  <si>
    <t>1.42</t>
  </si>
  <si>
    <t>1.43</t>
  </si>
  <si>
    <t>1.44</t>
  </si>
  <si>
    <t>1.45</t>
  </si>
  <si>
    <t>1.46</t>
  </si>
  <si>
    <t>1.47</t>
  </si>
  <si>
    <t>1.48</t>
  </si>
  <si>
    <t>1.49</t>
  </si>
  <si>
    <t>SUBESTAÇÃO E MEDIÇÃO</t>
  </si>
  <si>
    <t>2.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</si>
  <si>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</si>
  <si>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</si>
  <si>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</si>
  <si>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</si>
  <si>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</si>
  <si>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</si>
  <si>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</si>
  <si>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</si>
  <si>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</si>
  <si>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</si>
  <si>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</si>
  <si>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</si>
  <si>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</si>
  <si>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</si>
  <si>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</si>
  <si>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2.20</t>
  </si>
  <si>
    <t>2.21</t>
  </si>
  <si>
    <t>2.22</t>
  </si>
  <si>
    <t>2.23</t>
  </si>
  <si>
    <t>2.24</t>
  </si>
  <si>
    <t>2.25</t>
  </si>
  <si>
    <t>2.26</t>
  </si>
  <si>
    <t>2.27</t>
  </si>
  <si>
    <t>2.28</t>
  </si>
  <si>
    <t>2.29</t>
  </si>
  <si>
    <t>2.30</t>
  </si>
  <si>
    <t>2.31</t>
  </si>
  <si>
    <t>2.32</t>
  </si>
  <si>
    <t>2.33</t>
  </si>
  <si>
    <t>2.34</t>
  </si>
  <si>
    <t>2.35</t>
  </si>
  <si>
    <t>2.36</t>
  </si>
  <si>
    <t>2.37</t>
  </si>
  <si>
    <t>2.38</t>
  </si>
  <si>
    <t>2.39</t>
  </si>
  <si>
    <t>2.40</t>
  </si>
  <si>
    <t>2.41</t>
  </si>
  <si>
    <t>2.42</t>
  </si>
  <si>
    <t>2.43</t>
  </si>
  <si>
    <t>2.44</t>
  </si>
  <si>
    <t>2.45</t>
  </si>
  <si>
    <t>2.46</t>
  </si>
  <si>
    <t>2.47</t>
  </si>
  <si>
    <t>2.48</t>
  </si>
  <si>
    <t>2.49</t>
  </si>
  <si>
    <t>2.50</t>
  </si>
  <si>
    <t>2.51</t>
  </si>
  <si>
    <t>Alça preformada de estai p/ cabo 6,4mm</t>
  </si>
  <si>
    <t>Anel de amarração cabo aço 6,4mm</t>
  </si>
  <si>
    <t>Anel de amarração cabo protegido 35mm2</t>
  </si>
  <si>
    <t>Arame galvanizado nº 12 BWG</t>
  </si>
  <si>
    <t>kg</t>
  </si>
  <si>
    <t>Arruela alumínio 4"</t>
  </si>
  <si>
    <t>Bucha de alumínio 4"</t>
  </si>
  <si>
    <t>Cabeçote de alumínio 100mm (4")</t>
  </si>
  <si>
    <t>Cabo de alumínio protegido 15KV XLPE 35mm2</t>
  </si>
  <si>
    <t>Cabo de cobre isolado 0,6/1KV 90ºC 185 mm2</t>
  </si>
  <si>
    <t>Cabo de cobre isolado 0,6/1KV 90ºC 95 mm2</t>
  </si>
  <si>
    <t>Cabo de cobre isolado 750V 10mm2</t>
  </si>
  <si>
    <t>Cabo de cobre nu 50mm2</t>
  </si>
  <si>
    <t>Caixa de Inspeção PVC p/ haste aterramento</t>
  </si>
  <si>
    <t>Caixa de passagem de alvenaria 80 x 80 x 60cm c/ tampa concreto</t>
  </si>
  <si>
    <t>Caixa p/ Disjuntor, TC's, Ch. Aferição e Medidor 0,60 x 1,60m</t>
  </si>
  <si>
    <t>Cartucho Ampact vermelho</t>
  </si>
  <si>
    <t>Chapa galvanizada perfil U</t>
  </si>
  <si>
    <t>Cinta circular 200mm</t>
  </si>
  <si>
    <t>Cinta circular 210mm</t>
  </si>
  <si>
    <t>Cinta circular 220mm</t>
  </si>
  <si>
    <t>Conector perfurante até 120 mm2</t>
  </si>
  <si>
    <t>Conector perfurante até 240 mm2</t>
  </si>
  <si>
    <t>Conector reforçado p/ aterramento haste 5/8"</t>
  </si>
  <si>
    <t>Conector UDC Ampactinho I</t>
  </si>
  <si>
    <t>Conector UDC Ampactinho II</t>
  </si>
  <si>
    <t>Cordoalha de aço 6,4mm</t>
  </si>
  <si>
    <t>Curva PVC longa 4" x 90º</t>
  </si>
  <si>
    <t>Disjuntor termomagnético tripolar 300A 250V</t>
  </si>
  <si>
    <t>Eletroduto de ferro zincado 4" x 6m</t>
  </si>
  <si>
    <t>Eletroduto PVC 1/2" x 3m</t>
  </si>
  <si>
    <t>Eletroduto PVC roscável 4" x 6m</t>
  </si>
  <si>
    <t>Estribo normal p/ derivação AT cabos 4 e 2AWG</t>
  </si>
  <si>
    <t>Gancho de suspensão olhal</t>
  </si>
  <si>
    <t>Grampo de ancoragem p/ cabo coberto 35 mm2</t>
  </si>
  <si>
    <t>Grampo de linha viva 6AWG a 250MCM</t>
  </si>
  <si>
    <t>Haste de aterramento circular aço-cobre 14,45 x 2400mm</t>
  </si>
  <si>
    <t>Isolador de ancoragem tipo bastão polimérico 15 KV</t>
  </si>
  <si>
    <t>Luva de PVC roscável 4"</t>
  </si>
  <si>
    <t>Manilha sapatilha 110mm</t>
  </si>
  <si>
    <t>Massa calafetadora 350ml</t>
  </si>
  <si>
    <t>tb</t>
  </si>
  <si>
    <t>Mureta de alvenaria l = 1,50m h = 2,20m p = 0,35m</t>
  </si>
  <si>
    <t>Olhal p/ parafuso de 16mm</t>
  </si>
  <si>
    <t>Parafuso cabeça abaulada 16 x 100mm</t>
  </si>
  <si>
    <t>Parafuso cabeça abaulada 16 x 150mm</t>
  </si>
  <si>
    <t>Parafuso p/ fixação do disjuntor c/ porca e arruela</t>
  </si>
  <si>
    <t>Para-raio distr. Polimérico ZNO 12 KV</t>
  </si>
  <si>
    <t>Poste de concreto Circular 10/600</t>
  </si>
  <si>
    <t>Sapatilha galvanizada 9,5mm</t>
  </si>
  <si>
    <t>Suporte para Transformador poste circ. 250mm</t>
  </si>
  <si>
    <t>Terminal de pressão olhal p/ cabo 185mm2</t>
  </si>
  <si>
    <t>Terminal de pressão olhal p/ cabo 95mm2</t>
  </si>
  <si>
    <t>Transformador de distribuição trifásico 112,5 KVA 13,8 KV 220/127V</t>
  </si>
  <si>
    <t>3.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</si>
  <si>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</si>
  <si>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</si>
  <si>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</si>
  <si>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</si>
  <si>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</si>
  <si>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</si>
  <si>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</si>
  <si>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</si>
  <si>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</si>
  <si>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</si>
  <si>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</si>
  <si>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</si>
  <si>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</si>
  <si>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</si>
  <si>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</si>
  <si>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</si>
  <si>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>3.17</t>
  </si>
  <si>
    <t>3.18</t>
  </si>
  <si>
    <t>3.19</t>
  </si>
  <si>
    <t>3.20</t>
  </si>
  <si>
    <t>3.21</t>
  </si>
  <si>
    <t>3.22</t>
  </si>
  <si>
    <t>3.23</t>
  </si>
  <si>
    <t>3.24</t>
  </si>
  <si>
    <t>3.25</t>
  </si>
  <si>
    <t>3.26</t>
  </si>
  <si>
    <t>3.27</t>
  </si>
  <si>
    <t>3.28</t>
  </si>
  <si>
    <t>3.29</t>
  </si>
  <si>
    <t>3.30</t>
  </si>
  <si>
    <t>3.31</t>
  </si>
  <si>
    <t>3.32</t>
  </si>
  <si>
    <t>3.33</t>
  </si>
  <si>
    <t>3.34</t>
  </si>
  <si>
    <t>3.35</t>
  </si>
  <si>
    <t>3.36</t>
  </si>
  <si>
    <t>3.37</t>
  </si>
  <si>
    <t>3.38</t>
  </si>
  <si>
    <t>3.39</t>
  </si>
  <si>
    <t>3.40</t>
  </si>
  <si>
    <t>3.41</t>
  </si>
  <si>
    <t>Anel de amarração</t>
  </si>
  <si>
    <t>Armação Secundária 2 estribos zincada</t>
  </si>
  <si>
    <t>Arruela espaçadora</t>
  </si>
  <si>
    <t>Arruela quadrada 38mm - furo 18mm</t>
  </si>
  <si>
    <t>Cabo de alumínio protegido 15KV - 35mm2</t>
  </si>
  <si>
    <t>Chave fusível base tipo C, 15 KV 300A 10KA</t>
  </si>
  <si>
    <t>Cinta circular 150mm</t>
  </si>
  <si>
    <t>Cinta circular 170mm</t>
  </si>
  <si>
    <t>Cinta circular 180mm</t>
  </si>
  <si>
    <t>Cinta circular 190mm</t>
  </si>
  <si>
    <t>Cinta circular 240mm</t>
  </si>
  <si>
    <t>Cinta circular 250mm</t>
  </si>
  <si>
    <t>Conector Ampact cunha 35 a 50mm x 35 a 50mm</t>
  </si>
  <si>
    <t>Conector estribo normal p/ derivação AT cabos 4 e 2AWG</t>
  </si>
  <si>
    <t>Conector UDC Ampactinho VII</t>
  </si>
  <si>
    <t>Cruzeta de concreto 90x90x2000mm - 250 DAN</t>
  </si>
  <si>
    <t>Isolador de pino polimérico 15 KV - NBI 110 KV</t>
  </si>
  <si>
    <t>Isolador roldana porcelana 76 x 80mm</t>
  </si>
  <si>
    <t>Mão francesa plana 619mm</t>
  </si>
  <si>
    <t>Parafuso cabeça abaulada 16 x 50mm</t>
  </si>
  <si>
    <t>Parafuso cabeça quadrada 16 x 125mm</t>
  </si>
  <si>
    <t>Pino curto p/ isolador pilar</t>
  </si>
  <si>
    <t>Pino p/ isolador pilar 140mm</t>
  </si>
  <si>
    <t>Poste de concreto Circular 11/600</t>
  </si>
  <si>
    <t>Sapatilha galvanizada</t>
  </si>
  <si>
    <t>Suporte L galvanizado 15 KV</t>
  </si>
  <si>
    <t>REDE DE DISTRIBUIÇÃO</t>
  </si>
  <si>
    <t>Rebite de Aluminio vazado de repuxo, 3,2 X 8 mm (1kg = 1025 unidades)</t>
  </si>
  <si>
    <t>Arruela plastica 4 X 16</t>
  </si>
  <si>
    <t>Presilha de latão</t>
  </si>
  <si>
    <t>Terminal a pressão de bronze para cabo a barra, cabo 10 a 16mm2, c/ furo de fixação</t>
  </si>
  <si>
    <t>Terminal aéreo em aço galvanizado a fogo H=600mm x ∅3/8" com  a 200mm</t>
  </si>
  <si>
    <t>Conector metalico tipo parafuso fendido (Split bolt), para cabos até 35 mm2</t>
  </si>
  <si>
    <t>Bucha de nylon, diametro do furo 8mm, Comprimento 40 MM, com parafuso de rosca soberba, cabeça chata, fenda simpres 4,8 X 50 MM</t>
  </si>
  <si>
    <t>Arruela em aço inox ∅1/4"</t>
  </si>
  <si>
    <t>Suporte guia simples com roldana em polipropileno para chumbar, H = 20 CM</t>
  </si>
  <si>
    <t>Terminal pressão em latão estanhado</t>
  </si>
  <si>
    <t>Suporte-guia para quina com dois isoladores tipo roldana</t>
  </si>
  <si>
    <t>Bucha de nylon Nº 10</t>
  </si>
  <si>
    <t>Suporte para tubo de proteção 1".</t>
  </si>
  <si>
    <t>Eletroduto PVC Soldavel NBR-6150 CL B - 25MM</t>
  </si>
  <si>
    <t>Caixa de inspeção suspensa de PVC (Para instalação nas descidas)</t>
  </si>
  <si>
    <t>Conector de medição bimetalico</t>
  </si>
  <si>
    <t>Haste de aterramento em aço com 2,40 M de compromento e DN = 5/8", revestida com baixa camada de cobre, sem conector</t>
  </si>
  <si>
    <t>Cabo de cobre nú 35 MM2 meio duro</t>
  </si>
  <si>
    <t>Solda exotermica tipo XSH 50.50 Cartucho 150</t>
  </si>
  <si>
    <t>Caixa de inspeção tipo solo de PVC com tampa de ferro 30cm</t>
  </si>
  <si>
    <t>Cabo de cobre nú 50 MM2 meio duro</t>
  </si>
  <si>
    <t>Caixa de equalização de potenciais 160mm x 100mm, em PVC com barramento espessura 6mm, 4 terminais 16mm e 1 terminal para cabos de cobre 50mm (Para embutir)</t>
  </si>
  <si>
    <t>Captores franklin de Inox com 1 descida</t>
  </si>
  <si>
    <t>Mastro de ferrro galvanizado tipo simples de 2"x4m</t>
  </si>
  <si>
    <t>Cordoalha de cobre nú de 35 mm2</t>
  </si>
  <si>
    <t>Isolador reforçado de fixação horizontal de 100mm</t>
  </si>
  <si>
    <t>Isolador reforçado de fixação vertical de 100mm</t>
  </si>
  <si>
    <t>Isolador reforçado para mastro de 2" com 1 descida</t>
  </si>
  <si>
    <t>Isolador reforçado para mastro de 2" com 2 descida</t>
  </si>
  <si>
    <t>Tupo de proteção em PVC rigido de 1"x3m</t>
  </si>
  <si>
    <t>Suporte para tubo de proteção, fixação horizontal para tupo de 1"</t>
  </si>
  <si>
    <t>Cordoalha de cobre nú de 50 mm2</t>
  </si>
  <si>
    <t>Haste de aterramento em aço cobreada 2,40 M de 5/8"</t>
  </si>
  <si>
    <t>Base para mastro tipo porta bandeira reforçado, para masto de 2"</t>
  </si>
  <si>
    <t>Parafuso tipo prensa para cabo de cobre 35 mm2</t>
  </si>
  <si>
    <t>Conector tipo split bolt para cabo 35 mm2</t>
  </si>
  <si>
    <t>Solda exotermica com cartucho 90</t>
  </si>
  <si>
    <t>SISTEMA DE ATERRAMENTO - SPDA</t>
  </si>
  <si>
    <t>4.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</si>
  <si>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</si>
  <si>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</si>
  <si>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</si>
  <si>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</si>
  <si>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</si>
  <si>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</si>
  <si>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</si>
  <si>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</si>
  <si>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</si>
  <si>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</si>
  <si>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</si>
  <si>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</si>
  <si>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</si>
  <si>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</si>
  <si>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</si>
  <si>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</si>
  <si>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4.17</t>
  </si>
  <si>
    <t>4.18</t>
  </si>
  <si>
    <t>4.19</t>
  </si>
  <si>
    <t>4.20</t>
  </si>
  <si>
    <t>4.21</t>
  </si>
  <si>
    <t>4.22</t>
  </si>
  <si>
    <t>4.23</t>
  </si>
  <si>
    <t>4.24</t>
  </si>
  <si>
    <t>4.25</t>
  </si>
  <si>
    <t>4.26</t>
  </si>
  <si>
    <t>4.27</t>
  </si>
  <si>
    <t>4.28</t>
  </si>
  <si>
    <t>4.29</t>
  </si>
  <si>
    <t>4.30</t>
  </si>
  <si>
    <t>4.31</t>
  </si>
  <si>
    <t>4.32</t>
  </si>
  <si>
    <t>4.33</t>
  </si>
  <si>
    <t>4.34</t>
  </si>
  <si>
    <t>4.35</t>
  </si>
  <si>
    <t>4.36</t>
  </si>
  <si>
    <t>4.37</t>
  </si>
  <si>
    <t>74130/004</t>
  </si>
  <si>
    <t>74131/005</t>
  </si>
  <si>
    <t>73768/001</t>
  </si>
  <si>
    <t>73953/006</t>
  </si>
  <si>
    <t>Luminaria LED tubular 2x20W</t>
  </si>
  <si>
    <t>73953/002</t>
  </si>
  <si>
    <t>73831/006</t>
  </si>
  <si>
    <t>74094/001</t>
  </si>
  <si>
    <t>Luminária tipo spot para 1 lampada incandescente/fluorescente compacta</t>
  </si>
  <si>
    <t>73767/002</t>
  </si>
  <si>
    <t>74130/008</t>
  </si>
  <si>
    <t>73781/003</t>
  </si>
  <si>
    <t>73844/002</t>
  </si>
  <si>
    <t>M3</t>
  </si>
  <si>
    <t>73783/017</t>
  </si>
  <si>
    <t>73857/002</t>
  </si>
  <si>
    <t>73780/001</t>
  </si>
  <si>
    <t>73781/002</t>
  </si>
  <si>
    <t>Eletrocalha perfurada tipo U 3000x100x50mm chapa 18</t>
  </si>
  <si>
    <t>ENDEREÇO: CÂMARA MUNICIPAL DE CÁCERES - MT/ CNPJ:03.960.333/0001-50</t>
  </si>
  <si>
    <t>TOTAL DA OBRA:   1.220  m²</t>
  </si>
  <si>
    <t>TOTAL DA OBRA: 1.220 m²</t>
  </si>
  <si>
    <t xml:space="preserve"> TABELA SINAPI MARÇO DE 2017</t>
  </si>
  <si>
    <t>Cabo cobre 750V - 6mm²</t>
  </si>
  <si>
    <t>1.50</t>
  </si>
  <si>
    <t>OBRA: REFORMA E ADEQUAÇÃO DA CÂMARA MUNICIPAL DE CÁCERES</t>
  </si>
  <si>
    <t>OBRA: REFORMA E AMPLIAÇÃO DA CÂMARA MUNICIPAL DE CACERES</t>
  </si>
  <si>
    <t xml:space="preserve"> TABELA SINAPI MARÇO-17 </t>
  </si>
  <si>
    <t>1.51</t>
  </si>
  <si>
    <t>1.52</t>
  </si>
  <si>
    <t xml:space="preserve">RASGO EM ALVENARIA PARA ELETRODUTOS COM DIAMETROS MENORES OU IGUAIS A 40 MM. AF_05/2015 </t>
  </si>
  <si>
    <t xml:space="preserve">RASGO EM CONTRAPISO PARA RAMAIS/ DISTRIBUIÇÃO COM DIÂMETROS MAIORES QUE 75 MM. AF_05/2015 </t>
  </si>
  <si>
    <t>M</t>
  </si>
</sst>
</file>

<file path=xl/styles.xml><?xml version="1.0" encoding="utf-8"?>
<styleSheet xmlns="http://schemas.openxmlformats.org/spreadsheetml/2006/main">
  <numFmts count="2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#,##0.00;[Red]#,##0.00"/>
    <numFmt numFmtId="166" formatCode="00"/>
    <numFmt numFmtId="167" formatCode="#,##0.00&quot; &quot;;&quot; (&quot;#,##0.00&quot;)&quot;;&quot; -&quot;#&quot; &quot;;@&quot; &quot;"/>
    <numFmt numFmtId="168" formatCode="_-* #,##0.0000000_-;\-* #,##0.0000000_-;_-* &quot;-&quot;??_-;_-@_-"/>
    <numFmt numFmtId="169" formatCode="_-* #,##0.0000000_-;\-* #,##0.0000000_-;_-* &quot;-&quot;???????_-;_-@_-"/>
    <numFmt numFmtId="170" formatCode="_ * #,##0.00_ ;_ * \-#,##0.00_ ;_ * &quot;-&quot;??_ ;_ @_ "/>
    <numFmt numFmtId="171" formatCode="&quot;R$&quot;\ #,##0.00"/>
    <numFmt numFmtId="172" formatCode="0.0%"/>
    <numFmt numFmtId="173" formatCode="_-* #,##0.00000000_-;\-* #,##0.00000000_-;_-* &quot;-&quot;???????_-;_-@_-"/>
    <numFmt numFmtId="174" formatCode="_-* #,##0.000000000_-;\-* #,##0.000000000_-;_-* &quot;-&quot;???????_-;_-@_-"/>
    <numFmt numFmtId="175" formatCode="_-* #,##0.0000000000_-;\-* #,##0.0000000000_-;_-* &quot;-&quot;???????_-;_-@_-"/>
    <numFmt numFmtId="176" formatCode="_-* #,##0.00000000000_-;\-* #,##0.00000000000_-;_-* &quot;-&quot;???????_-;_-@_-"/>
    <numFmt numFmtId="177" formatCode="_-* #,##0.000000000000_-;\-* #,##0.000000000000_-;_-* &quot;-&quot;???????_-;_-@_-"/>
    <numFmt numFmtId="178" formatCode="_-* #,##0.0000000000000_-;\-* #,##0.0000000000000_-;_-* &quot;-&quot;???????_-;_-@_-"/>
    <numFmt numFmtId="179" formatCode="_-* #,##0.00000000000000_-;\-* #,##0.00000000000000_-;_-* &quot;-&quot;???????_-;_-@_-"/>
    <numFmt numFmtId="180" formatCode="_-* #,##0.000000000000000_-;\-* #,##0.000000000000000_-;_-* &quot;-&quot;???????_-;_-@_-"/>
    <numFmt numFmtId="181" formatCode="[$-416]dddd\,\ d&quot; de &quot;mmmm&quot; de &quot;yyyy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34"/>
      <name val="Arial"/>
      <family val="2"/>
    </font>
    <font>
      <b/>
      <sz val="10"/>
      <color indexed="9"/>
      <name val="Arial"/>
      <family val="2"/>
    </font>
    <font>
      <sz val="10"/>
      <color indexed="34"/>
      <name val="Arial"/>
      <family val="2"/>
    </font>
    <font>
      <sz val="10"/>
      <color indexed="32"/>
      <name val="Arial"/>
      <family val="2"/>
    </font>
    <font>
      <sz val="10"/>
      <color indexed="36"/>
      <name val="Arial"/>
      <family val="2"/>
    </font>
    <font>
      <sz val="10"/>
      <color indexed="37"/>
      <name val="Arial"/>
      <family val="2"/>
    </font>
    <font>
      <b/>
      <sz val="10"/>
      <color indexed="22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32"/>
      <name val="Cambria"/>
      <family val="1"/>
    </font>
    <font>
      <b/>
      <sz val="15"/>
      <color indexed="32"/>
      <name val="Arial"/>
      <family val="2"/>
    </font>
    <font>
      <b/>
      <sz val="13"/>
      <color indexed="32"/>
      <name val="Arial"/>
      <family val="2"/>
    </font>
    <font>
      <b/>
      <sz val="11"/>
      <color indexed="3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20"/>
      <color indexed="8"/>
      <name val="Arial Narrow"/>
      <family val="2"/>
    </font>
    <font>
      <sz val="10"/>
      <color indexed="8"/>
      <name val="Arial1"/>
      <family val="0"/>
    </font>
    <font>
      <b/>
      <sz val="12"/>
      <name val="Calibri"/>
      <family val="2"/>
    </font>
    <font>
      <sz val="12"/>
      <name val="Calibri"/>
      <family val="2"/>
    </font>
    <font>
      <b/>
      <i/>
      <u val="single"/>
      <sz val="16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8"/>
      <color indexed="62"/>
      <name val="Calibri"/>
      <family val="0"/>
    </font>
    <font>
      <sz val="8"/>
      <color indexed="8"/>
      <name val="Calibri"/>
      <family val="0"/>
    </font>
    <font>
      <b/>
      <sz val="10"/>
      <color indexed="62"/>
      <name val="Calibri"/>
      <family val="0"/>
    </font>
    <font>
      <sz val="10"/>
      <color rgb="FF000000"/>
      <name val="Arial1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49998000264167786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3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32"/>
      </bottom>
    </border>
    <border>
      <left/>
      <right/>
      <top/>
      <bottom style="thick">
        <color indexed="22"/>
      </bottom>
    </border>
    <border>
      <left/>
      <right/>
      <top style="thin">
        <color indexed="32"/>
      </top>
      <bottom style="double">
        <color indexed="32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/>
      <right style="medium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thin"/>
      <top style="medium"/>
      <bottom style="medium"/>
    </border>
    <border>
      <left style="medium"/>
      <right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Font="0" applyFill="0" applyProtection="0">
      <alignment/>
    </xf>
    <xf numFmtId="0" fontId="0" fillId="3" borderId="0" applyNumberFormat="0" applyFont="0" applyFill="0" applyProtection="0">
      <alignment/>
    </xf>
    <xf numFmtId="0" fontId="0" fillId="4" borderId="0" applyNumberFormat="0" applyFont="0" applyFill="0" applyProtection="0">
      <alignment/>
    </xf>
    <xf numFmtId="0" fontId="0" fillId="2" borderId="0" applyNumberFormat="0" applyFont="0" applyFill="0" applyProtection="0">
      <alignment/>
    </xf>
    <xf numFmtId="0" fontId="0" fillId="4" borderId="0" applyNumberFormat="0" applyFont="0" applyFill="0" applyProtection="0">
      <alignment/>
    </xf>
    <xf numFmtId="0" fontId="0" fillId="3" borderId="0" applyNumberFormat="0" applyFont="0" applyFill="0" applyProtection="0">
      <alignment/>
    </xf>
    <xf numFmtId="0" fontId="0" fillId="2" borderId="0" applyNumberFormat="0" applyFont="0" applyFill="0" applyProtection="0">
      <alignment/>
    </xf>
    <xf numFmtId="0" fontId="0" fillId="5" borderId="0" applyNumberFormat="0" applyFont="0" applyFill="0" applyProtection="0">
      <alignment/>
    </xf>
    <xf numFmtId="0" fontId="0" fillId="6" borderId="0" applyNumberFormat="0" applyFont="0" applyFill="0" applyProtection="0">
      <alignment/>
    </xf>
    <xf numFmtId="0" fontId="0" fillId="2" borderId="0" applyNumberFormat="0" applyFont="0" applyFill="0" applyProtection="0">
      <alignment/>
    </xf>
    <xf numFmtId="0" fontId="0" fillId="2" borderId="0" applyNumberFormat="0" applyFont="0" applyFill="0" applyProtection="0">
      <alignment/>
    </xf>
    <xf numFmtId="0" fontId="0" fillId="7" borderId="0" applyNumberFormat="0" applyFont="0" applyFill="0" applyProtection="0">
      <alignment/>
    </xf>
    <xf numFmtId="0" fontId="2" fillId="8" borderId="0" applyNumberFormat="0" applyFont="0" applyFill="0" applyProtection="0">
      <alignment/>
    </xf>
    <xf numFmtId="0" fontId="2" fillId="5" borderId="0" applyNumberFormat="0" applyFont="0" applyFill="0" applyProtection="0">
      <alignment/>
    </xf>
    <xf numFmtId="0" fontId="2" fillId="6" borderId="0" applyNumberFormat="0" applyFont="0" applyFill="0" applyProtection="0">
      <alignment/>
    </xf>
    <xf numFmtId="0" fontId="2" fillId="9" borderId="0" applyNumberFormat="0" applyFont="0" applyFill="0" applyProtection="0">
      <alignment/>
    </xf>
    <xf numFmtId="0" fontId="2" fillId="10" borderId="0" applyNumberFormat="0" applyFont="0" applyFill="0" applyProtection="0">
      <alignment/>
    </xf>
    <xf numFmtId="0" fontId="2" fillId="7" borderId="0" applyNumberFormat="0" applyFont="0" applyFill="0" applyProtection="0">
      <alignment/>
    </xf>
    <xf numFmtId="0" fontId="3" fillId="4" borderId="0" applyNumberFormat="0" applyFont="0" applyFill="0" applyProtection="0">
      <alignment/>
    </xf>
    <xf numFmtId="0" fontId="4" fillId="11" borderId="1" applyNumberFormat="0" applyFont="0" applyProtection="0">
      <alignment/>
    </xf>
    <xf numFmtId="0" fontId="5" fillId="12" borderId="2" applyNumberFormat="0" applyFont="0" applyProtection="0">
      <alignment/>
    </xf>
    <xf numFmtId="0" fontId="6" fillId="0" borderId="3" applyNumberFormat="0" applyFont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2" fillId="13" borderId="0" applyNumberFormat="0" applyFont="0" applyFill="0" applyProtection="0">
      <alignment/>
    </xf>
    <xf numFmtId="0" fontId="2" fillId="14" borderId="0" applyNumberFormat="0" applyFont="0" applyFill="0" applyProtection="0">
      <alignment/>
    </xf>
    <xf numFmtId="0" fontId="2" fillId="15" borderId="0" applyNumberFormat="0" applyFont="0" applyFill="0" applyProtection="0">
      <alignment/>
    </xf>
    <xf numFmtId="0" fontId="2" fillId="9" borderId="0" applyNumberFormat="0" applyFont="0" applyFill="0" applyProtection="0">
      <alignment/>
    </xf>
    <xf numFmtId="0" fontId="2" fillId="10" borderId="0" applyNumberFormat="0" applyFont="0" applyFill="0" applyProtection="0">
      <alignment/>
    </xf>
    <xf numFmtId="0" fontId="2" fillId="16" borderId="0" applyNumberFormat="0" applyFont="0" applyFill="0" applyProtection="0">
      <alignment/>
    </xf>
    <xf numFmtId="0" fontId="7" fillId="3" borderId="1" applyNumberFormat="0" applyFont="0" applyProtection="0">
      <alignment/>
    </xf>
    <xf numFmtId="167" fontId="39" fillId="0" borderId="0" applyBorder="0" applyProtection="0">
      <alignment/>
    </xf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8" fillId="3" borderId="0" applyNumberFormat="0" applyFont="0" applyFill="0" applyProtection="0">
      <alignment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17" borderId="0" applyNumberFormat="0" applyFont="0" applyFill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17" borderId="4" applyNumberFormat="0" applyFont="0" applyBorder="0" applyProtection="0">
      <alignment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0" fillId="11" borderId="5" applyNumberFormat="0" applyFont="0" applyProtection="0">
      <alignment/>
    </xf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1" fillId="0" borderId="0" applyNumberFormat="0" applyFont="0" applyFill="0" applyAlignment="0" applyProtection="0"/>
    <xf numFmtId="0" fontId="12" fillId="0" borderId="0" applyNumberFormat="0" applyFont="0" applyFill="0" applyAlignment="0" applyProtection="0"/>
    <xf numFmtId="0" fontId="13" fillId="0" borderId="0" applyNumberFormat="0" applyFont="0" applyFill="0" applyAlignment="0" applyProtection="0"/>
    <xf numFmtId="0" fontId="14" fillId="0" borderId="6" applyNumberFormat="0" applyFont="0" applyAlignment="0" applyProtection="0"/>
    <xf numFmtId="0" fontId="15" fillId="0" borderId="7" applyNumberFormat="0" applyFont="0" applyAlignment="0" applyProtection="0"/>
    <xf numFmtId="0" fontId="16" fillId="0" borderId="6" applyNumberFormat="0" applyFont="0" applyAlignment="0" applyProtection="0"/>
    <xf numFmtId="0" fontId="16" fillId="0" borderId="0" applyNumberFormat="0" applyFont="0" applyFill="0" applyAlignment="0" applyProtection="0"/>
    <xf numFmtId="0" fontId="17" fillId="0" borderId="8" applyNumberFormat="0" applyFont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247">
    <xf numFmtId="0" fontId="0" fillId="0" borderId="0" xfId="0" applyAlignment="1">
      <alignment/>
    </xf>
    <xf numFmtId="0" fontId="18" fillId="0" borderId="0" xfId="0" applyFont="1" applyFill="1" applyBorder="1" applyAlignment="1">
      <alignment vertical="center" wrapText="1"/>
    </xf>
    <xf numFmtId="0" fontId="18" fillId="18" borderId="9" xfId="0" applyFont="1" applyFill="1" applyBorder="1" applyAlignment="1">
      <alignment horizontal="center" vertical="center"/>
    </xf>
    <xf numFmtId="0" fontId="18" fillId="18" borderId="9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vertical="center"/>
    </xf>
    <xf numFmtId="164" fontId="18" fillId="0" borderId="0" xfId="69" applyFont="1" applyFill="1" applyBorder="1" applyAlignment="1">
      <alignment vertical="center" wrapText="1"/>
    </xf>
    <xf numFmtId="0" fontId="18" fillId="18" borderId="9" xfId="0" applyNumberFormat="1" applyFont="1" applyFill="1" applyBorder="1" applyAlignment="1">
      <alignment horizontal="center" vertical="center" wrapText="1"/>
    </xf>
    <xf numFmtId="164" fontId="23" fillId="0" borderId="0" xfId="69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164" fontId="19" fillId="0" borderId="0" xfId="69" applyFont="1" applyFill="1" applyBorder="1" applyAlignment="1">
      <alignment vertical="center"/>
    </xf>
    <xf numFmtId="164" fontId="19" fillId="0" borderId="0" xfId="69" applyFont="1" applyFill="1" applyAlignment="1">
      <alignment vertical="center"/>
    </xf>
    <xf numFmtId="0" fontId="18" fillId="0" borderId="0" xfId="0" applyFont="1" applyFill="1" applyBorder="1" applyAlignment="1">
      <alignment vertical="center"/>
    </xf>
    <xf numFmtId="164" fontId="18" fillId="0" borderId="0" xfId="69" applyFont="1" applyFill="1" applyBorder="1" applyAlignment="1">
      <alignment vertical="center"/>
    </xf>
    <xf numFmtId="0" fontId="19" fillId="0" borderId="0" xfId="0" applyFont="1" applyFill="1" applyAlignment="1">
      <alignment vertical="center"/>
    </xf>
    <xf numFmtId="0" fontId="19" fillId="0" borderId="10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vertical="center"/>
    </xf>
    <xf numFmtId="0" fontId="19" fillId="0" borderId="0" xfId="0" applyNumberFormat="1" applyFont="1" applyFill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19" fillId="0" borderId="0" xfId="0" applyFont="1" applyFill="1" applyAlignment="1">
      <alignment horizontal="left" vertical="center" wrapText="1"/>
    </xf>
    <xf numFmtId="16" fontId="19" fillId="0" borderId="0" xfId="0" applyNumberFormat="1" applyFont="1" applyFill="1" applyAlignment="1">
      <alignment horizontal="left" vertical="center" wrapText="1"/>
    </xf>
    <xf numFmtId="0" fontId="18" fillId="18" borderId="11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10" fontId="18" fillId="0" borderId="0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18" fillId="19" borderId="10" xfId="0" applyFont="1" applyFill="1" applyBorder="1" applyAlignment="1">
      <alignment horizontal="right" vertical="center" wrapText="1"/>
    </xf>
    <xf numFmtId="0" fontId="18" fillId="20" borderId="10" xfId="0" applyNumberFormat="1" applyFont="1" applyFill="1" applyBorder="1" applyAlignment="1">
      <alignment horizontal="center" vertical="center" wrapText="1"/>
    </xf>
    <xf numFmtId="166" fontId="18" fillId="20" borderId="10" xfId="0" applyNumberFormat="1" applyFont="1" applyFill="1" applyBorder="1" applyAlignment="1">
      <alignment horizontal="center" vertical="center"/>
    </xf>
    <xf numFmtId="165" fontId="18" fillId="20" borderId="10" xfId="0" applyNumberFormat="1" applyFont="1" applyFill="1" applyBorder="1" applyAlignment="1">
      <alignment vertical="center" wrapText="1"/>
    </xf>
    <xf numFmtId="165" fontId="18" fillId="20" borderId="10" xfId="0" applyNumberFormat="1" applyFont="1" applyFill="1" applyBorder="1" applyAlignment="1">
      <alignment horizontal="center" vertical="center"/>
    </xf>
    <xf numFmtId="1" fontId="18" fillId="19" borderId="10" xfId="0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6" fillId="0" borderId="0" xfId="0" applyFont="1" applyFill="1" applyAlignment="1">
      <alignment vertical="center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17" fillId="20" borderId="10" xfId="0" applyFont="1" applyFill="1" applyBorder="1" applyAlignment="1">
      <alignment/>
    </xf>
    <xf numFmtId="0" fontId="0" fillId="0" borderId="10" xfId="0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17" fillId="0" borderId="0" xfId="0" applyFont="1" applyAlignment="1">
      <alignment/>
    </xf>
    <xf numFmtId="0" fontId="25" fillId="0" borderId="12" xfId="0" applyFont="1" applyFill="1" applyBorder="1" applyAlignment="1">
      <alignment horizontal="left" vertical="center"/>
    </xf>
    <xf numFmtId="0" fontId="17" fillId="0" borderId="12" xfId="0" applyFont="1" applyBorder="1" applyAlignment="1">
      <alignment/>
    </xf>
    <xf numFmtId="0" fontId="25" fillId="0" borderId="12" xfId="0" applyFont="1" applyBorder="1" applyAlignment="1">
      <alignment/>
    </xf>
    <xf numFmtId="0" fontId="25" fillId="0" borderId="12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left"/>
    </xf>
    <xf numFmtId="44" fontId="17" fillId="0" borderId="12" xfId="5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4" xfId="0" applyFont="1" applyBorder="1" applyAlignment="1">
      <alignment/>
    </xf>
    <xf numFmtId="0" fontId="17" fillId="21" borderId="10" xfId="0" applyFont="1" applyFill="1" applyBorder="1" applyAlignment="1">
      <alignment/>
    </xf>
    <xf numFmtId="0" fontId="27" fillId="0" borderId="0" xfId="0" applyFont="1" applyAlignment="1">
      <alignment horizontal="center"/>
    </xf>
    <xf numFmtId="0" fontId="27" fillId="0" borderId="12" xfId="0" applyFont="1" applyBorder="1" applyAlignment="1">
      <alignment horizontal="center"/>
    </xf>
    <xf numFmtId="0" fontId="27" fillId="21" borderId="0" xfId="0" applyFont="1" applyFill="1" applyAlignment="1">
      <alignment horizontal="center"/>
    </xf>
    <xf numFmtId="4" fontId="17" fillId="21" borderId="10" xfId="0" applyNumberFormat="1" applyFont="1" applyFill="1" applyBorder="1" applyAlignment="1">
      <alignment horizontal="center"/>
    </xf>
    <xf numFmtId="0" fontId="25" fillId="0" borderId="12" xfId="0" applyFont="1" applyFill="1" applyBorder="1" applyAlignment="1">
      <alignment vertical="center" wrapText="1"/>
    </xf>
    <xf numFmtId="0" fontId="25" fillId="0" borderId="14" xfId="0" applyFont="1" applyFill="1" applyBorder="1" applyAlignment="1">
      <alignment vertical="center" wrapText="1"/>
    </xf>
    <xf numFmtId="0" fontId="18" fillId="20" borderId="10" xfId="0" applyFont="1" applyFill="1" applyBorder="1" applyAlignment="1">
      <alignment/>
    </xf>
    <xf numFmtId="0" fontId="19" fillId="0" borderId="10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19" fillId="0" borderId="13" xfId="0" applyFont="1" applyBorder="1" applyAlignment="1">
      <alignment horizontal="left"/>
    </xf>
    <xf numFmtId="0" fontId="19" fillId="0" borderId="12" xfId="0" applyFont="1" applyBorder="1" applyAlignment="1">
      <alignment horizontal="left"/>
    </xf>
    <xf numFmtId="0" fontId="17" fillId="20" borderId="13" xfId="0" applyFont="1" applyFill="1" applyBorder="1" applyAlignment="1">
      <alignment/>
    </xf>
    <xf numFmtId="0" fontId="17" fillId="22" borderId="10" xfId="0" applyFont="1" applyFill="1" applyBorder="1" applyAlignment="1">
      <alignment/>
    </xf>
    <xf numFmtId="0" fontId="17" fillId="22" borderId="10" xfId="0" applyFont="1" applyFill="1" applyBorder="1" applyAlignment="1">
      <alignment horizontal="center"/>
    </xf>
    <xf numFmtId="164" fontId="17" fillId="0" borderId="14" xfId="69" applyFont="1" applyBorder="1" applyAlignment="1">
      <alignment/>
    </xf>
    <xf numFmtId="164" fontId="27" fillId="21" borderId="0" xfId="69" applyFont="1" applyFill="1" applyAlignment="1">
      <alignment horizontal="center"/>
    </xf>
    <xf numFmtId="164" fontId="17" fillId="0" borderId="10" xfId="69" applyFont="1" applyBorder="1" applyAlignment="1">
      <alignment horizontal="center"/>
    </xf>
    <xf numFmtId="164" fontId="17" fillId="0" borderId="10" xfId="69" applyFont="1" applyBorder="1" applyAlignment="1">
      <alignment/>
    </xf>
    <xf numFmtId="164" fontId="17" fillId="0" borderId="12" xfId="69" applyFont="1" applyBorder="1" applyAlignment="1">
      <alignment horizontal="center"/>
    </xf>
    <xf numFmtId="164" fontId="27" fillId="21" borderId="16" xfId="69" applyFont="1" applyFill="1" applyBorder="1" applyAlignment="1">
      <alignment horizontal="center"/>
    </xf>
    <xf numFmtId="164" fontId="0" fillId="0" borderId="10" xfId="69" applyFont="1" applyBorder="1" applyAlignment="1">
      <alignment horizontal="center"/>
    </xf>
    <xf numFmtId="164" fontId="17" fillId="0" borderId="12" xfId="69" applyFont="1" applyBorder="1" applyAlignment="1">
      <alignment/>
    </xf>
    <xf numFmtId="164" fontId="17" fillId="23" borderId="10" xfId="69" applyFont="1" applyFill="1" applyBorder="1" applyAlignment="1">
      <alignment horizontal="center"/>
    </xf>
    <xf numFmtId="17" fontId="19" fillId="0" borderId="10" xfId="0" applyNumberFormat="1" applyFont="1" applyFill="1" applyBorder="1" applyAlignment="1">
      <alignment horizontal="center" vertical="center" wrapText="1"/>
    </xf>
    <xf numFmtId="164" fontId="18" fillId="18" borderId="9" xfId="69" applyFont="1" applyFill="1" applyBorder="1" applyAlignment="1">
      <alignment horizontal="right" vertical="center"/>
    </xf>
    <xf numFmtId="164" fontId="18" fillId="20" borderId="10" xfId="69" applyFont="1" applyFill="1" applyBorder="1" applyAlignment="1">
      <alignment horizontal="right" vertical="center"/>
    </xf>
    <xf numFmtId="164" fontId="19" fillId="0" borderId="10" xfId="69" applyFont="1" applyFill="1" applyBorder="1" applyAlignment="1">
      <alignment horizontal="right" vertical="center" wrapText="1"/>
    </xf>
    <xf numFmtId="164" fontId="19" fillId="0" borderId="0" xfId="69" applyFont="1" applyFill="1" applyAlignment="1">
      <alignment horizontal="right" vertical="center"/>
    </xf>
    <xf numFmtId="164" fontId="18" fillId="0" borderId="0" xfId="69" applyFont="1" applyFill="1" applyBorder="1" applyAlignment="1">
      <alignment horizontal="right" vertical="center"/>
    </xf>
    <xf numFmtId="164" fontId="19" fillId="0" borderId="0" xfId="69" applyFont="1" applyFill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17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31" fillId="21" borderId="17" xfId="0" applyFont="1" applyFill="1" applyBorder="1" applyAlignment="1">
      <alignment horizontal="center"/>
    </xf>
    <xf numFmtId="4" fontId="31" fillId="21" borderId="17" xfId="0" applyNumberFormat="1" applyFont="1" applyFill="1" applyBorder="1" applyAlignment="1">
      <alignment horizontal="center"/>
    </xf>
    <xf numFmtId="0" fontId="31" fillId="21" borderId="18" xfId="0" applyFont="1" applyFill="1" applyBorder="1" applyAlignment="1">
      <alignment horizontal="center"/>
    </xf>
    <xf numFmtId="170" fontId="32" fillId="21" borderId="16" xfId="69" applyNumberFormat="1" applyFont="1" applyFill="1" applyBorder="1" applyAlignment="1">
      <alignment horizontal="center"/>
    </xf>
    <xf numFmtId="4" fontId="32" fillId="21" borderId="16" xfId="69" applyNumberFormat="1" applyFont="1" applyFill="1" applyBorder="1" applyAlignment="1">
      <alignment horizontal="center"/>
    </xf>
    <xf numFmtId="0" fontId="32" fillId="21" borderId="16" xfId="0" applyFont="1" applyFill="1" applyBorder="1" applyAlignment="1">
      <alignment horizontal="center"/>
    </xf>
    <xf numFmtId="0" fontId="32" fillId="21" borderId="19" xfId="0" applyFont="1" applyFill="1" applyBorder="1" applyAlignment="1">
      <alignment horizontal="center"/>
    </xf>
    <xf numFmtId="0" fontId="31" fillId="0" borderId="20" xfId="0" applyFont="1" applyBorder="1" applyAlignment="1">
      <alignment horizontal="center"/>
    </xf>
    <xf numFmtId="0" fontId="31" fillId="0" borderId="10" xfId="0" applyFont="1" applyBorder="1" applyAlignment="1">
      <alignment vertical="center"/>
    </xf>
    <xf numFmtId="4" fontId="31" fillId="0" borderId="10" xfId="0" applyNumberFormat="1" applyFont="1" applyFill="1" applyBorder="1" applyAlignment="1">
      <alignment horizontal="center"/>
    </xf>
    <xf numFmtId="0" fontId="32" fillId="0" borderId="10" xfId="0" applyFont="1" applyBorder="1" applyAlignment="1" quotePrefix="1">
      <alignment horizontal="center"/>
    </xf>
    <xf numFmtId="0" fontId="32" fillId="0" borderId="21" xfId="0" applyFont="1" applyBorder="1" applyAlignment="1" quotePrefix="1">
      <alignment horizontal="center"/>
    </xf>
    <xf numFmtId="0" fontId="32" fillId="0" borderId="10" xfId="0" applyFont="1" applyBorder="1" applyAlignment="1">
      <alignment/>
    </xf>
    <xf numFmtId="4" fontId="32" fillId="0" borderId="10" xfId="69" applyNumberFormat="1" applyFont="1" applyBorder="1" applyAlignment="1">
      <alignment horizontal="center" vertical="center"/>
    </xf>
    <xf numFmtId="4" fontId="32" fillId="0" borderId="10" xfId="69" applyNumberFormat="1" applyFont="1" applyBorder="1" applyAlignment="1">
      <alignment horizontal="right" vertical="center"/>
    </xf>
    <xf numFmtId="170" fontId="31" fillId="0" borderId="21" xfId="0" applyNumberFormat="1" applyFont="1" applyBorder="1" applyAlignment="1">
      <alignment/>
    </xf>
    <xf numFmtId="4" fontId="32" fillId="0" borderId="10" xfId="69" applyNumberFormat="1" applyFont="1" applyBorder="1" applyAlignment="1">
      <alignment horizontal="center"/>
    </xf>
    <xf numFmtId="4" fontId="32" fillId="0" borderId="10" xfId="69" applyNumberFormat="1" applyFont="1" applyBorder="1" applyAlignment="1">
      <alignment vertical="center"/>
    </xf>
    <xf numFmtId="0" fontId="32" fillId="0" borderId="21" xfId="0" applyFont="1" applyBorder="1" applyAlignment="1">
      <alignment/>
    </xf>
    <xf numFmtId="0" fontId="32" fillId="0" borderId="10" xfId="0" applyFont="1" applyBorder="1" applyAlignment="1">
      <alignment vertical="center"/>
    </xf>
    <xf numFmtId="0" fontId="31" fillId="0" borderId="22" xfId="0" applyFont="1" applyBorder="1" applyAlignment="1">
      <alignment horizontal="center"/>
    </xf>
    <xf numFmtId="0" fontId="32" fillId="0" borderId="23" xfId="0" applyFont="1" applyBorder="1" applyAlignment="1">
      <alignment/>
    </xf>
    <xf numFmtId="4" fontId="32" fillId="0" borderId="23" xfId="69" applyNumberFormat="1" applyFont="1" applyBorder="1" applyAlignment="1">
      <alignment vertical="center"/>
    </xf>
    <xf numFmtId="170" fontId="31" fillId="0" borderId="24" xfId="0" applyNumberFormat="1" applyFont="1" applyBorder="1" applyAlignment="1">
      <alignment/>
    </xf>
    <xf numFmtId="0" fontId="31" fillId="21" borderId="25" xfId="0" applyFont="1" applyFill="1" applyBorder="1" applyAlignment="1">
      <alignment horizontal="center"/>
    </xf>
    <xf numFmtId="4" fontId="31" fillId="21" borderId="9" xfId="0" applyNumberFormat="1" applyFont="1" applyFill="1" applyBorder="1" applyAlignment="1">
      <alignment horizontal="center"/>
    </xf>
    <xf numFmtId="171" fontId="31" fillId="21" borderId="9" xfId="0" applyNumberFormat="1" applyFont="1" applyFill="1" applyBorder="1" applyAlignment="1">
      <alignment/>
    </xf>
    <xf numFmtId="170" fontId="31" fillId="21" borderId="26" xfId="0" applyNumberFormat="1" applyFont="1" applyFill="1" applyBorder="1" applyAlignment="1">
      <alignment/>
    </xf>
    <xf numFmtId="171" fontId="0" fillId="0" borderId="0" xfId="0" applyNumberFormat="1" applyAlignment="1">
      <alignment/>
    </xf>
    <xf numFmtId="0" fontId="17" fillId="0" borderId="0" xfId="0" applyFont="1" applyAlignment="1">
      <alignment horizontal="center"/>
    </xf>
    <xf numFmtId="10" fontId="25" fillId="0" borderId="27" xfId="0" applyNumberFormat="1" applyFont="1" applyFill="1" applyBorder="1" applyAlignment="1">
      <alignment horizontal="left" vertical="center" wrapText="1"/>
    </xf>
    <xf numFmtId="0" fontId="18" fillId="0" borderId="28" xfId="0" applyFont="1" applyBorder="1" applyAlignment="1">
      <alignment horizontal="center" vertical="center"/>
    </xf>
    <xf numFmtId="0" fontId="18" fillId="0" borderId="29" xfId="0" applyFont="1" applyBorder="1" applyAlignment="1">
      <alignment horizontal="center" vertical="center"/>
    </xf>
    <xf numFmtId="0" fontId="24" fillId="19" borderId="10" xfId="0" applyFont="1" applyFill="1" applyBorder="1" applyAlignment="1">
      <alignment horizontal="right" vertical="center" wrapText="1"/>
    </xf>
    <xf numFmtId="164" fontId="18" fillId="0" borderId="10" xfId="69" applyFont="1" applyFill="1" applyBorder="1" applyAlignment="1">
      <alignment horizontal="right" vertical="center"/>
    </xf>
    <xf numFmtId="0" fontId="18" fillId="20" borderId="29" xfId="0" applyFont="1" applyFill="1" applyBorder="1" applyAlignment="1">
      <alignment horizontal="center" vertical="center"/>
    </xf>
    <xf numFmtId="0" fontId="18" fillId="0" borderId="29" xfId="0" applyFont="1" applyBorder="1" applyAlignment="1">
      <alignment horizontal="right" vertical="center"/>
    </xf>
    <xf numFmtId="0" fontId="17" fillId="18" borderId="11" xfId="0" applyFont="1" applyFill="1" applyBorder="1" applyAlignment="1">
      <alignment horizontal="center" vertical="center"/>
    </xf>
    <xf numFmtId="0" fontId="17" fillId="18" borderId="9" xfId="0" applyNumberFormat="1" applyFont="1" applyFill="1" applyBorder="1" applyAlignment="1">
      <alignment horizontal="center" vertical="center" wrapText="1"/>
    </xf>
    <xf numFmtId="0" fontId="17" fillId="18" borderId="9" xfId="0" applyFont="1" applyFill="1" applyBorder="1" applyAlignment="1">
      <alignment horizontal="center" vertical="center"/>
    </xf>
    <xf numFmtId="0" fontId="17" fillId="18" borderId="9" xfId="0" applyFont="1" applyFill="1" applyBorder="1" applyAlignment="1">
      <alignment horizontal="center" vertical="center" wrapText="1"/>
    </xf>
    <xf numFmtId="164" fontId="17" fillId="18" borderId="9" xfId="69" applyFont="1" applyFill="1" applyBorder="1" applyAlignment="1">
      <alignment horizontal="right" vertical="center"/>
    </xf>
    <xf numFmtId="2" fontId="17" fillId="18" borderId="9" xfId="0" applyNumberFormat="1" applyFont="1" applyFill="1" applyBorder="1" applyAlignment="1">
      <alignment horizontal="right" vertical="center"/>
    </xf>
    <xf numFmtId="4" fontId="17" fillId="18" borderId="26" xfId="69" applyNumberFormat="1" applyFont="1" applyFill="1" applyBorder="1" applyAlignment="1">
      <alignment horizontal="right" vertical="center"/>
    </xf>
    <xf numFmtId="165" fontId="17" fillId="20" borderId="10" xfId="0" applyNumberFormat="1" applyFont="1" applyFill="1" applyBorder="1" applyAlignment="1">
      <alignment horizontal="center" vertical="center"/>
    </xf>
    <xf numFmtId="164" fontId="17" fillId="20" borderId="10" xfId="69" applyFont="1" applyFill="1" applyBorder="1" applyAlignment="1">
      <alignment horizontal="right" vertical="center"/>
    </xf>
    <xf numFmtId="2" fontId="17" fillId="20" borderId="10" xfId="0" applyNumberFormat="1" applyFont="1" applyFill="1" applyBorder="1" applyAlignment="1">
      <alignment horizontal="right" vertical="center"/>
    </xf>
    <xf numFmtId="4" fontId="17" fillId="20" borderId="10" xfId="69" applyNumberFormat="1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center" vertical="center"/>
    </xf>
    <xf numFmtId="4" fontId="0" fillId="0" borderId="10" xfId="69" applyNumberFormat="1" applyFont="1" applyFill="1" applyBorder="1" applyAlignment="1">
      <alignment horizontal="right" vertical="center"/>
    </xf>
    <xf numFmtId="17" fontId="0" fillId="0" borderId="10" xfId="0" applyNumberFormat="1" applyFont="1" applyFill="1" applyBorder="1" applyAlignment="1">
      <alignment horizontal="center" vertical="center"/>
    </xf>
    <xf numFmtId="2" fontId="17" fillId="19" borderId="10" xfId="0" applyNumberFormat="1" applyFont="1" applyFill="1" applyBorder="1" applyAlignment="1">
      <alignment horizontal="right" vertical="center" wrapText="1"/>
    </xf>
    <xf numFmtId="164" fontId="0" fillId="0" borderId="10" xfId="69" applyFont="1" applyFill="1" applyBorder="1" applyAlignment="1">
      <alignment horizontal="right" vertical="center"/>
    </xf>
    <xf numFmtId="17" fontId="0" fillId="0" borderId="10" xfId="0" applyNumberFormat="1" applyFont="1" applyFill="1" applyBorder="1" applyAlignment="1">
      <alignment horizontal="center" vertical="center" wrapText="1"/>
    </xf>
    <xf numFmtId="164" fontId="0" fillId="0" borderId="10" xfId="69" applyFont="1" applyFill="1" applyBorder="1" applyAlignment="1">
      <alignment horizontal="right" vertical="center" wrapText="1"/>
    </xf>
    <xf numFmtId="4" fontId="0" fillId="0" borderId="10" xfId="0" applyNumberFormat="1" applyFont="1" applyFill="1" applyBorder="1" applyAlignment="1">
      <alignment horizontal="right" vertical="center" wrapText="1"/>
    </xf>
    <xf numFmtId="4" fontId="17" fillId="19" borderId="10" xfId="0" applyNumberFormat="1" applyFont="1" applyFill="1" applyBorder="1" applyAlignment="1">
      <alignment horizontal="right" vertical="center" wrapText="1"/>
    </xf>
    <xf numFmtId="1" fontId="17" fillId="19" borderId="10" xfId="0" applyNumberFormat="1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right" vertical="center" wrapText="1"/>
    </xf>
    <xf numFmtId="44" fontId="17" fillId="19" borderId="10" xfId="50" applyFont="1" applyFill="1" applyBorder="1" applyAlignment="1">
      <alignment horizontal="right" vertical="center"/>
    </xf>
    <xf numFmtId="0" fontId="25" fillId="0" borderId="13" xfId="0" applyFont="1" applyFill="1" applyBorder="1" applyAlignment="1">
      <alignment horizontal="left" vertical="center" wrapText="1"/>
    </xf>
    <xf numFmtId="0" fontId="25" fillId="0" borderId="14" xfId="0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horizontal="center" vertical="center"/>
    </xf>
    <xf numFmtId="1" fontId="17" fillId="19" borderId="10" xfId="0" applyNumberFormat="1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0" fontId="17" fillId="0" borderId="10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left" vertical="center"/>
    </xf>
    <xf numFmtId="164" fontId="17" fillId="0" borderId="10" xfId="69" applyFont="1" applyFill="1" applyBorder="1" applyAlignment="1">
      <alignment horizontal="right" vertical="center" wrapText="1"/>
    </xf>
    <xf numFmtId="2" fontId="17" fillId="0" borderId="10" xfId="0" applyNumberFormat="1" applyFont="1" applyFill="1" applyBorder="1" applyAlignment="1">
      <alignment horizontal="right" vertical="center" wrapText="1"/>
    </xf>
    <xf numFmtId="4" fontId="17" fillId="0" borderId="10" xfId="69" applyNumberFormat="1" applyFont="1" applyFill="1" applyBorder="1" applyAlignment="1">
      <alignment horizontal="right" vertical="center"/>
    </xf>
    <xf numFmtId="0" fontId="17" fillId="0" borderId="10" xfId="0" applyFont="1" applyFill="1" applyBorder="1" applyAlignment="1">
      <alignment horizontal="center" vertical="center" wrapText="1"/>
    </xf>
    <xf numFmtId="164" fontId="17" fillId="0" borderId="10" xfId="69" applyFont="1" applyFill="1" applyBorder="1" applyAlignment="1" quotePrefix="1">
      <alignment horizontal="right" vertical="center"/>
    </xf>
    <xf numFmtId="164" fontId="17" fillId="0" borderId="10" xfId="69" applyFont="1" applyFill="1" applyBorder="1" applyAlignment="1">
      <alignment horizontal="right" vertical="center"/>
    </xf>
    <xf numFmtId="4" fontId="17" fillId="0" borderId="10" xfId="0" applyNumberFormat="1" applyFont="1" applyFill="1" applyBorder="1" applyAlignment="1">
      <alignment horizontal="right" vertical="center" wrapText="1"/>
    </xf>
    <xf numFmtId="10" fontId="32" fillId="0" borderId="10" xfId="56" applyNumberFormat="1" applyFont="1" applyBorder="1" applyAlignment="1">
      <alignment horizontal="center"/>
    </xf>
    <xf numFmtId="10" fontId="31" fillId="0" borderId="10" xfId="56" applyNumberFormat="1" applyFont="1" applyBorder="1" applyAlignment="1">
      <alignment horizontal="center" vertical="center"/>
    </xf>
    <xf numFmtId="10" fontId="32" fillId="0" borderId="10" xfId="56" applyNumberFormat="1" applyFont="1" applyFill="1" applyBorder="1" applyAlignment="1">
      <alignment horizontal="center"/>
    </xf>
    <xf numFmtId="10" fontId="32" fillId="0" borderId="10" xfId="56" applyNumberFormat="1" applyFont="1" applyFill="1" applyBorder="1" applyAlignment="1">
      <alignment horizontal="center" vertical="center"/>
    </xf>
    <xf numFmtId="10" fontId="32" fillId="0" borderId="10" xfId="56" applyNumberFormat="1" applyFont="1" applyFill="1" applyBorder="1" applyAlignment="1" quotePrefix="1">
      <alignment horizontal="center"/>
    </xf>
    <xf numFmtId="10" fontId="32" fillId="0" borderId="10" xfId="69" applyNumberFormat="1" applyFont="1" applyFill="1" applyBorder="1" applyAlignment="1">
      <alignment horizontal="center" vertical="center"/>
    </xf>
    <xf numFmtId="10" fontId="32" fillId="0" borderId="10" xfId="69" applyNumberFormat="1" applyFont="1" applyFill="1" applyBorder="1" applyAlignment="1">
      <alignment horizontal="center"/>
    </xf>
    <xf numFmtId="10" fontId="32" fillId="0" borderId="10" xfId="69" applyNumberFormat="1" applyFont="1" applyBorder="1" applyAlignment="1">
      <alignment horizontal="center" vertical="center"/>
    </xf>
    <xf numFmtId="10" fontId="31" fillId="0" borderId="10" xfId="56" applyNumberFormat="1" applyFont="1" applyBorder="1" applyAlignment="1">
      <alignment horizontal="center"/>
    </xf>
    <xf numFmtId="10" fontId="32" fillId="0" borderId="23" xfId="69" applyNumberFormat="1" applyFont="1" applyBorder="1" applyAlignment="1">
      <alignment horizontal="center"/>
    </xf>
    <xf numFmtId="10" fontId="31" fillId="21" borderId="30" xfId="56" applyNumberFormat="1" applyFont="1" applyFill="1" applyBorder="1" applyAlignment="1">
      <alignment horizontal="center"/>
    </xf>
    <xf numFmtId="164" fontId="0" fillId="21" borderId="10" xfId="69" applyFont="1" applyFill="1" applyBorder="1" applyAlignment="1">
      <alignment vertical="center"/>
    </xf>
    <xf numFmtId="9" fontId="0" fillId="0" borderId="10" xfId="57" applyFont="1" applyBorder="1" applyAlignment="1">
      <alignment horizontal="center"/>
    </xf>
    <xf numFmtId="44" fontId="0" fillId="21" borderId="10" xfId="50" applyFont="1" applyFill="1" applyBorder="1" applyAlignment="1">
      <alignment/>
    </xf>
    <xf numFmtId="9" fontId="0" fillId="0" borderId="12" xfId="57" applyFont="1" applyBorder="1" applyAlignment="1">
      <alignment horizontal="center"/>
    </xf>
    <xf numFmtId="9" fontId="0" fillId="0" borderId="14" xfId="57" applyFont="1" applyBorder="1" applyAlignment="1">
      <alignment horizontal="center"/>
    </xf>
    <xf numFmtId="10" fontId="28" fillId="0" borderId="16" xfId="57" applyNumberFormat="1" applyFont="1" applyBorder="1" applyAlignment="1">
      <alignment horizontal="center"/>
    </xf>
    <xf numFmtId="10" fontId="0" fillId="0" borderId="10" xfId="57" applyNumberFormat="1" applyFont="1" applyBorder="1" applyAlignment="1">
      <alignment horizontal="center"/>
    </xf>
    <xf numFmtId="164" fontId="18" fillId="21" borderId="10" xfId="69" applyFont="1" applyFill="1" applyBorder="1" applyAlignment="1">
      <alignment horizontal="center" vertical="center"/>
    </xf>
    <xf numFmtId="164" fontId="19" fillId="21" borderId="10" xfId="69" applyFont="1" applyFill="1" applyBorder="1" applyAlignment="1">
      <alignment horizontal="center" vertical="center"/>
    </xf>
    <xf numFmtId="164" fontId="19" fillId="21" borderId="14" xfId="69" applyFont="1" applyFill="1" applyBorder="1" applyAlignment="1">
      <alignment horizontal="center" vertical="center"/>
    </xf>
    <xf numFmtId="0" fontId="31" fillId="21" borderId="31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justify" vertical="justify"/>
    </xf>
    <xf numFmtId="0" fontId="25" fillId="19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164" fontId="0" fillId="0" borderId="10" xfId="69" applyFont="1" applyFill="1" applyBorder="1" applyAlignment="1" quotePrefix="1">
      <alignment horizontal="right" vertical="center"/>
    </xf>
    <xf numFmtId="0" fontId="25" fillId="0" borderId="13" xfId="0" applyFont="1" applyFill="1" applyBorder="1" applyAlignment="1">
      <alignment horizontal="left" vertical="center"/>
    </xf>
    <xf numFmtId="0" fontId="25" fillId="0" borderId="12" xfId="0" applyFont="1" applyFill="1" applyBorder="1" applyAlignment="1">
      <alignment horizontal="left" vertical="center"/>
    </xf>
    <xf numFmtId="0" fontId="25" fillId="0" borderId="14" xfId="0" applyFont="1" applyFill="1" applyBorder="1" applyAlignment="1">
      <alignment horizontal="left" vertical="center"/>
    </xf>
    <xf numFmtId="0" fontId="25" fillId="0" borderId="13" xfId="0" applyFont="1" applyFill="1" applyBorder="1" applyAlignment="1">
      <alignment horizontal="left" vertical="center" wrapText="1"/>
    </xf>
    <xf numFmtId="0" fontId="25" fillId="0" borderId="12" xfId="0" applyFont="1" applyFill="1" applyBorder="1" applyAlignment="1">
      <alignment horizontal="left" vertical="center" wrapText="1"/>
    </xf>
    <xf numFmtId="0" fontId="25" fillId="0" borderId="14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 horizontal="center"/>
    </xf>
    <xf numFmtId="0" fontId="19" fillId="0" borderId="10" xfId="0" applyFont="1" applyBorder="1" applyAlignment="1">
      <alignment horizontal="left"/>
    </xf>
    <xf numFmtId="0" fontId="25" fillId="0" borderId="13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18" fillId="20" borderId="13" xfId="0" applyFont="1" applyFill="1" applyBorder="1" applyAlignment="1">
      <alignment horizontal="center"/>
    </xf>
    <xf numFmtId="0" fontId="18" fillId="20" borderId="12" xfId="0" applyFont="1" applyFill="1" applyBorder="1" applyAlignment="1">
      <alignment horizontal="center"/>
    </xf>
    <xf numFmtId="0" fontId="18" fillId="20" borderId="14" xfId="0" applyFont="1" applyFill="1" applyBorder="1" applyAlignment="1">
      <alignment horizontal="center"/>
    </xf>
    <xf numFmtId="0" fontId="25" fillId="0" borderId="32" xfId="0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left" vertical="center" wrapText="1"/>
    </xf>
    <xf numFmtId="0" fontId="25" fillId="24" borderId="33" xfId="0" applyFont="1" applyFill="1" applyBorder="1" applyAlignment="1">
      <alignment horizontal="left" vertical="center" wrapText="1"/>
    </xf>
    <xf numFmtId="0" fontId="25" fillId="24" borderId="34" xfId="0" applyFont="1" applyFill="1" applyBorder="1" applyAlignment="1">
      <alignment horizontal="left" vertical="center" wrapText="1"/>
    </xf>
    <xf numFmtId="0" fontId="25" fillId="0" borderId="32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 horizontal="left" vertical="center"/>
    </xf>
    <xf numFmtId="0" fontId="24" fillId="0" borderId="31" xfId="0" applyFont="1" applyFill="1" applyBorder="1" applyAlignment="1">
      <alignment horizontal="center" vertical="center" wrapText="1"/>
    </xf>
    <xf numFmtId="0" fontId="24" fillId="0" borderId="35" xfId="0" applyFont="1" applyFill="1" applyBorder="1" applyAlignment="1">
      <alignment horizontal="center" vertical="center" wrapText="1"/>
    </xf>
    <xf numFmtId="0" fontId="25" fillId="0" borderId="33" xfId="0" applyFont="1" applyFill="1" applyBorder="1" applyAlignment="1">
      <alignment horizontal="right" vertical="center" wrapText="1"/>
    </xf>
    <xf numFmtId="0" fontId="25" fillId="0" borderId="34" xfId="0" applyFont="1" applyFill="1" applyBorder="1" applyAlignment="1">
      <alignment horizontal="right" vertical="center" wrapText="1"/>
    </xf>
    <xf numFmtId="0" fontId="25" fillId="0" borderId="27" xfId="0" applyFont="1" applyFill="1" applyBorder="1" applyAlignment="1">
      <alignment horizontal="left" vertical="center" wrapText="1"/>
    </xf>
    <xf numFmtId="0" fontId="25" fillId="0" borderId="27" xfId="0" applyFont="1" applyFill="1" applyBorder="1" applyAlignment="1">
      <alignment horizontal="left" vertical="center"/>
    </xf>
    <xf numFmtId="0" fontId="17" fillId="19" borderId="10" xfId="0" applyFont="1" applyFill="1" applyBorder="1" applyAlignment="1">
      <alignment horizontal="right" vertical="center" wrapText="1"/>
    </xf>
    <xf numFmtId="0" fontId="17" fillId="0" borderId="28" xfId="0" applyFont="1" applyBorder="1" applyAlignment="1">
      <alignment horizontal="center" vertical="center"/>
    </xf>
    <xf numFmtId="0" fontId="17" fillId="0" borderId="29" xfId="0" applyFont="1" applyBorder="1" applyAlignment="1">
      <alignment horizontal="center" vertical="center"/>
    </xf>
    <xf numFmtId="0" fontId="17" fillId="0" borderId="36" xfId="0" applyFont="1" applyBorder="1" applyAlignment="1">
      <alignment horizontal="center" vertical="center"/>
    </xf>
    <xf numFmtId="0" fontId="25" fillId="0" borderId="32" xfId="0" applyFont="1" applyFill="1" applyBorder="1" applyAlignment="1">
      <alignment horizontal="right" vertical="center" wrapText="1"/>
    </xf>
    <xf numFmtId="0" fontId="25" fillId="0" borderId="0" xfId="0" applyFont="1" applyFill="1" applyBorder="1" applyAlignment="1">
      <alignment horizontal="right" vertical="center" wrapText="1"/>
    </xf>
    <xf numFmtId="9" fontId="17" fillId="24" borderId="37" xfId="56" applyFont="1" applyFill="1" applyBorder="1" applyAlignment="1">
      <alignment horizontal="left" vertical="center" wrapText="1"/>
    </xf>
    <xf numFmtId="9" fontId="17" fillId="24" borderId="38" xfId="56" applyFont="1" applyFill="1" applyBorder="1" applyAlignment="1">
      <alignment horizontal="left" vertical="center" wrapText="1"/>
    </xf>
    <xf numFmtId="9" fontId="17" fillId="24" borderId="39" xfId="56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horizontal="left" vertical="center" wrapText="1"/>
    </xf>
    <xf numFmtId="0" fontId="24" fillId="0" borderId="13" xfId="0" applyFont="1" applyFill="1" applyBorder="1" applyAlignment="1">
      <alignment horizontal="left" vertical="center" wrapText="1"/>
    </xf>
    <xf numFmtId="0" fontId="24" fillId="0" borderId="12" xfId="0" applyFont="1" applyFill="1" applyBorder="1" applyAlignment="1">
      <alignment horizontal="left" vertical="center" wrapText="1"/>
    </xf>
    <xf numFmtId="0" fontId="24" fillId="0" borderId="14" xfId="0" applyFont="1" applyFill="1" applyBorder="1" applyAlignment="1">
      <alignment horizontal="left" vertical="center" wrapText="1"/>
    </xf>
    <xf numFmtId="0" fontId="17" fillId="20" borderId="13" xfId="0" applyFont="1" applyFill="1" applyBorder="1" applyAlignment="1">
      <alignment horizontal="center"/>
    </xf>
    <xf numFmtId="0" fontId="17" fillId="20" borderId="14" xfId="0" applyFont="1" applyFill="1" applyBorder="1" applyAlignment="1">
      <alignment horizontal="center"/>
    </xf>
    <xf numFmtId="0" fontId="17" fillId="20" borderId="12" xfId="0" applyFont="1" applyFill="1" applyBorder="1" applyAlignment="1">
      <alignment horizontal="center"/>
    </xf>
    <xf numFmtId="0" fontId="25" fillId="0" borderId="10" xfId="0" applyFont="1" applyFill="1" applyBorder="1" applyAlignment="1">
      <alignment horizontal="right" vertical="center" wrapText="1"/>
    </xf>
    <xf numFmtId="0" fontId="25" fillId="0" borderId="10" xfId="0" applyFont="1" applyFill="1" applyBorder="1" applyAlignment="1">
      <alignment horizontal="left" vertical="center"/>
    </xf>
    <xf numFmtId="0" fontId="22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center"/>
    </xf>
    <xf numFmtId="0" fontId="29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3" fillId="21" borderId="31" xfId="0" applyFont="1" applyFill="1" applyBorder="1" applyAlignment="1">
      <alignment horizontal="center" vertical="center"/>
    </xf>
    <xf numFmtId="0" fontId="33" fillId="21" borderId="35" xfId="0" applyFont="1" applyFill="1" applyBorder="1" applyAlignment="1">
      <alignment horizontal="center" vertical="center"/>
    </xf>
    <xf numFmtId="0" fontId="33" fillId="21" borderId="25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left" wrapText="1"/>
    </xf>
    <xf numFmtId="0" fontId="34" fillId="21" borderId="40" xfId="0" applyFont="1" applyFill="1" applyBorder="1" applyAlignment="1">
      <alignment horizontal="center" vertical="center"/>
    </xf>
    <xf numFmtId="0" fontId="35" fillId="21" borderId="20" xfId="0" applyFont="1" applyFill="1" applyBorder="1" applyAlignment="1">
      <alignment horizontal="center" vertical="center"/>
    </xf>
    <xf numFmtId="0" fontId="31" fillId="21" borderId="16" xfId="0" applyFont="1" applyFill="1" applyBorder="1" applyAlignment="1">
      <alignment horizontal="center" vertical="center"/>
    </xf>
    <xf numFmtId="0" fontId="31" fillId="21" borderId="10" xfId="0" applyFont="1" applyFill="1" applyBorder="1" applyAlignment="1">
      <alignment horizontal="center" vertical="center"/>
    </xf>
  </cellXfs>
  <cellStyles count="5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Comma0" xfId="37"/>
    <cellStyle name="Currency0" xfId="38"/>
    <cellStyle name="Ênfase1" xfId="39"/>
    <cellStyle name="Ênfase2" xfId="40"/>
    <cellStyle name="Ênfase3" xfId="41"/>
    <cellStyle name="Ênfase4" xfId="42"/>
    <cellStyle name="Ênfase5" xfId="43"/>
    <cellStyle name="Ênfase6" xfId="44"/>
    <cellStyle name="Entrada" xfId="45"/>
    <cellStyle name="Excel Built-in Excel Built-in Excel Built-in Excel Built-in Excel Built-in Excel Built-in Excel Built-in Separador de milhares 4" xfId="46"/>
    <cellStyle name="Hyperlink" xfId="47"/>
    <cellStyle name="Followed Hyperlink" xfId="48"/>
    <cellStyle name="Incorreto" xfId="49"/>
    <cellStyle name="Currency" xfId="50"/>
    <cellStyle name="Currency [0]" xfId="51"/>
    <cellStyle name="Neutra" xfId="52"/>
    <cellStyle name="Normal 11 2" xfId="53"/>
    <cellStyle name="Normal 2" xfId="54"/>
    <cellStyle name="Nota" xfId="55"/>
    <cellStyle name="Percent" xfId="56"/>
    <cellStyle name="Porcentagem 2" xfId="57"/>
    <cellStyle name="Saída" xfId="58"/>
    <cellStyle name="Comma [0]" xfId="59"/>
    <cellStyle name="Separador de milhares 2" xfId="60"/>
    <cellStyle name="Texto de Aviso" xfId="61"/>
    <cellStyle name="Texto Explicativo" xfId="62"/>
    <cellStyle name="Título" xfId="63"/>
    <cellStyle name="Título 1" xfId="64"/>
    <cellStyle name="Título 2" xfId="65"/>
    <cellStyle name="Título 3" xfId="66"/>
    <cellStyle name="Título 4" xfId="67"/>
    <cellStyle name="Total" xfId="68"/>
    <cellStyle name="Comma" xfId="69"/>
    <cellStyle name="Vírgula 2 2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2.emf" /><Relationship Id="rId3" Type="http://schemas.openxmlformats.org/officeDocument/2006/relationships/image" Target="../media/image4.emf" /><Relationship Id="rId4" Type="http://schemas.openxmlformats.org/officeDocument/2006/relationships/image" Target="../media/image5.emf" /><Relationship Id="rId5" Type="http://schemas.openxmlformats.org/officeDocument/2006/relationships/image" Target="../media/image3.emf" /><Relationship Id="rId6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371475</xdr:colOff>
      <xdr:row>15</xdr:row>
      <xdr:rowOff>76200</xdr:rowOff>
    </xdr:from>
    <xdr:to>
      <xdr:col>3</xdr:col>
      <xdr:colOff>209550</xdr:colOff>
      <xdr:row>18</xdr:row>
      <xdr:rowOff>76200</xdr:rowOff>
    </xdr:to>
    <xdr:sp>
      <xdr:nvSpPr>
        <xdr:cNvPr id="1" name="Caixa de Texto 2"/>
        <xdr:cNvSpPr txBox="1">
          <a:spLocks noChangeArrowheads="1"/>
        </xdr:cNvSpPr>
      </xdr:nvSpPr>
      <xdr:spPr>
        <a:xfrm>
          <a:off x="371475" y="2924175"/>
          <a:ext cx="16668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333399"/>
              </a:solidFill>
              <a:latin typeface="Calibri"/>
              <a:ea typeface="Calibri"/>
              <a:cs typeface="Calibri"/>
            </a:rPr>
            <a:t>Luiz Félix Conceição Alvares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333399"/>
              </a:solidFill>
              <a:latin typeface="Calibri"/>
              <a:ea typeface="Calibri"/>
              <a:cs typeface="Calibri"/>
            </a:rPr>
            <a:t>Engenheiro Eletricista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333399"/>
              </a:solidFill>
              <a:latin typeface="Calibri"/>
              <a:ea typeface="Calibri"/>
              <a:cs typeface="Calibri"/>
            </a:rPr>
            <a:t>CREA – MT07587-D</a:t>
          </a:r>
        </a:p>
      </xdr:txBody>
    </xdr:sp>
    <xdr:clientData/>
  </xdr:twoCellAnchor>
  <xdr:twoCellAnchor editAs="oneCell">
    <xdr:from>
      <xdr:col>1</xdr:col>
      <xdr:colOff>238125</xdr:colOff>
      <xdr:row>13</xdr:row>
      <xdr:rowOff>133350</xdr:rowOff>
    </xdr:from>
    <xdr:to>
      <xdr:col>3</xdr:col>
      <xdr:colOff>123825</xdr:colOff>
      <xdr:row>15</xdr:row>
      <xdr:rowOff>152400</xdr:rowOff>
    </xdr:to>
    <xdr:pic>
      <xdr:nvPicPr>
        <xdr:cNvPr id="2" name="Imagem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2657475"/>
          <a:ext cx="12954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257175</xdr:colOff>
      <xdr:row>318</xdr:row>
      <xdr:rowOff>47625</xdr:rowOff>
    </xdr:from>
    <xdr:to>
      <xdr:col>3</xdr:col>
      <xdr:colOff>609600</xdr:colOff>
      <xdr:row>319</xdr:row>
      <xdr:rowOff>85725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" y="58483500"/>
          <a:ext cx="9144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2695575</xdr:colOff>
      <xdr:row>318</xdr:row>
      <xdr:rowOff>47625</xdr:rowOff>
    </xdr:from>
    <xdr:to>
      <xdr:col>3</xdr:col>
      <xdr:colOff>3609975</xdr:colOff>
      <xdr:row>319</xdr:row>
      <xdr:rowOff>85725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38675" y="58483500"/>
          <a:ext cx="9144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318</xdr:row>
      <xdr:rowOff>47625</xdr:rowOff>
    </xdr:from>
    <xdr:to>
      <xdr:col>5</xdr:col>
      <xdr:colOff>457200</xdr:colOff>
      <xdr:row>319</xdr:row>
      <xdr:rowOff>85725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24825" y="58483500"/>
          <a:ext cx="9144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318</xdr:row>
      <xdr:rowOff>47625</xdr:rowOff>
    </xdr:from>
    <xdr:to>
      <xdr:col>5</xdr:col>
      <xdr:colOff>457200</xdr:colOff>
      <xdr:row>319</xdr:row>
      <xdr:rowOff>85725</xdr:rowOff>
    </xdr:to>
    <xdr:pic>
      <xdr:nvPicPr>
        <xdr:cNvPr id="4" name="Picture 4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124825" y="58483500"/>
          <a:ext cx="9144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318</xdr:row>
      <xdr:rowOff>47625</xdr:rowOff>
    </xdr:from>
    <xdr:to>
      <xdr:col>5</xdr:col>
      <xdr:colOff>457200</xdr:colOff>
      <xdr:row>319</xdr:row>
      <xdr:rowOff>85725</xdr:rowOff>
    </xdr:to>
    <xdr:pic>
      <xdr:nvPicPr>
        <xdr:cNvPr id="5" name="Picture 5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124825" y="58483500"/>
          <a:ext cx="9144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4057650</xdr:colOff>
      <xdr:row>34</xdr:row>
      <xdr:rowOff>114300</xdr:rowOff>
    </xdr:from>
    <xdr:to>
      <xdr:col>3</xdr:col>
      <xdr:colOff>5724525</xdr:colOff>
      <xdr:row>37</xdr:row>
      <xdr:rowOff>28575</xdr:rowOff>
    </xdr:to>
    <xdr:sp>
      <xdr:nvSpPr>
        <xdr:cNvPr id="6" name="Caixa de Texto 2"/>
        <xdr:cNvSpPr txBox="1">
          <a:spLocks noChangeArrowheads="1"/>
        </xdr:cNvSpPr>
      </xdr:nvSpPr>
      <xdr:spPr>
        <a:xfrm>
          <a:off x="6000750" y="6915150"/>
          <a:ext cx="16668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333399"/>
              </a:solidFill>
              <a:latin typeface="Calibri"/>
              <a:ea typeface="Calibri"/>
              <a:cs typeface="Calibri"/>
            </a:rPr>
            <a:t>Luiz Félix Conceição Alvares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333399"/>
              </a:solidFill>
              <a:latin typeface="Calibri"/>
              <a:ea typeface="Calibri"/>
              <a:cs typeface="Calibri"/>
            </a:rPr>
            <a:t>Engenheiro Eletricista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333399"/>
              </a:solidFill>
              <a:latin typeface="Calibri"/>
              <a:ea typeface="Calibri"/>
              <a:cs typeface="Calibri"/>
            </a:rPr>
            <a:t>CREA – MT07587-D</a:t>
          </a:r>
        </a:p>
      </xdr:txBody>
    </xdr:sp>
    <xdr:clientData/>
  </xdr:twoCellAnchor>
  <xdr:twoCellAnchor editAs="oneCell">
    <xdr:from>
      <xdr:col>3</xdr:col>
      <xdr:colOff>4200525</xdr:colOff>
      <xdr:row>33</xdr:row>
      <xdr:rowOff>57150</xdr:rowOff>
    </xdr:from>
    <xdr:to>
      <xdr:col>3</xdr:col>
      <xdr:colOff>5495925</xdr:colOff>
      <xdr:row>34</xdr:row>
      <xdr:rowOff>180975</xdr:rowOff>
    </xdr:to>
    <xdr:pic>
      <xdr:nvPicPr>
        <xdr:cNvPr id="7" name="Imagem 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43625" y="6496050"/>
          <a:ext cx="12954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4257675</xdr:colOff>
      <xdr:row>70</xdr:row>
      <xdr:rowOff>133350</xdr:rowOff>
    </xdr:from>
    <xdr:to>
      <xdr:col>3</xdr:col>
      <xdr:colOff>5924550</xdr:colOff>
      <xdr:row>73</xdr:row>
      <xdr:rowOff>47625</xdr:rowOff>
    </xdr:to>
    <xdr:sp>
      <xdr:nvSpPr>
        <xdr:cNvPr id="8" name="Caixa de Texto 2"/>
        <xdr:cNvSpPr txBox="1">
          <a:spLocks noChangeArrowheads="1"/>
        </xdr:cNvSpPr>
      </xdr:nvSpPr>
      <xdr:spPr>
        <a:xfrm>
          <a:off x="6200775" y="13792200"/>
          <a:ext cx="16668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333399"/>
              </a:solidFill>
              <a:latin typeface="Calibri"/>
              <a:ea typeface="Calibri"/>
              <a:cs typeface="Calibri"/>
            </a:rPr>
            <a:t>Luiz Félix Conceição Alvares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333399"/>
              </a:solidFill>
              <a:latin typeface="Calibri"/>
              <a:ea typeface="Calibri"/>
              <a:cs typeface="Calibri"/>
            </a:rPr>
            <a:t>Engenheiro Eletricista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333399"/>
              </a:solidFill>
              <a:latin typeface="Calibri"/>
              <a:ea typeface="Calibri"/>
              <a:cs typeface="Calibri"/>
            </a:rPr>
            <a:t>CREA – MT07587-D</a:t>
          </a:r>
        </a:p>
      </xdr:txBody>
    </xdr:sp>
    <xdr:clientData/>
  </xdr:twoCellAnchor>
  <xdr:twoCellAnchor editAs="oneCell">
    <xdr:from>
      <xdr:col>3</xdr:col>
      <xdr:colOff>4400550</xdr:colOff>
      <xdr:row>69</xdr:row>
      <xdr:rowOff>47625</xdr:rowOff>
    </xdr:from>
    <xdr:to>
      <xdr:col>3</xdr:col>
      <xdr:colOff>5695950</xdr:colOff>
      <xdr:row>71</xdr:row>
      <xdr:rowOff>9525</xdr:rowOff>
    </xdr:to>
    <xdr:pic>
      <xdr:nvPicPr>
        <xdr:cNvPr id="9" name="Imagem 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343650" y="13515975"/>
          <a:ext cx="12954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4314825</xdr:colOff>
      <xdr:row>107</xdr:row>
      <xdr:rowOff>323850</xdr:rowOff>
    </xdr:from>
    <xdr:to>
      <xdr:col>3</xdr:col>
      <xdr:colOff>5981700</xdr:colOff>
      <xdr:row>110</xdr:row>
      <xdr:rowOff>85725</xdr:rowOff>
    </xdr:to>
    <xdr:sp>
      <xdr:nvSpPr>
        <xdr:cNvPr id="10" name="Caixa de Texto 2"/>
        <xdr:cNvSpPr txBox="1">
          <a:spLocks noChangeArrowheads="1"/>
        </xdr:cNvSpPr>
      </xdr:nvSpPr>
      <xdr:spPr>
        <a:xfrm>
          <a:off x="6257925" y="21031200"/>
          <a:ext cx="16668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333399"/>
              </a:solidFill>
              <a:latin typeface="Calibri"/>
              <a:ea typeface="Calibri"/>
              <a:cs typeface="Calibri"/>
            </a:rPr>
            <a:t>Luiz Félix Conceição Alvares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333399"/>
              </a:solidFill>
              <a:latin typeface="Calibri"/>
              <a:ea typeface="Calibri"/>
              <a:cs typeface="Calibri"/>
            </a:rPr>
            <a:t>Engenheiro Eletricista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333399"/>
              </a:solidFill>
              <a:latin typeface="Calibri"/>
              <a:ea typeface="Calibri"/>
              <a:cs typeface="Calibri"/>
            </a:rPr>
            <a:t>CREA – MT07587-D</a:t>
          </a:r>
        </a:p>
      </xdr:txBody>
    </xdr:sp>
    <xdr:clientData/>
  </xdr:twoCellAnchor>
  <xdr:twoCellAnchor editAs="oneCell">
    <xdr:from>
      <xdr:col>3</xdr:col>
      <xdr:colOff>4457700</xdr:colOff>
      <xdr:row>106</xdr:row>
      <xdr:rowOff>85725</xdr:rowOff>
    </xdr:from>
    <xdr:to>
      <xdr:col>3</xdr:col>
      <xdr:colOff>5753100</xdr:colOff>
      <xdr:row>108</xdr:row>
      <xdr:rowOff>47625</xdr:rowOff>
    </xdr:to>
    <xdr:pic>
      <xdr:nvPicPr>
        <xdr:cNvPr id="11" name="Imagem 1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400800" y="20602575"/>
          <a:ext cx="1295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4343400</xdr:colOff>
      <xdr:row>144</xdr:row>
      <xdr:rowOff>161925</xdr:rowOff>
    </xdr:from>
    <xdr:to>
      <xdr:col>3</xdr:col>
      <xdr:colOff>6010275</xdr:colOff>
      <xdr:row>147</xdr:row>
      <xdr:rowOff>76200</xdr:rowOff>
    </xdr:to>
    <xdr:sp>
      <xdr:nvSpPr>
        <xdr:cNvPr id="12" name="Caixa de Texto 2"/>
        <xdr:cNvSpPr txBox="1">
          <a:spLocks noChangeArrowheads="1"/>
        </xdr:cNvSpPr>
      </xdr:nvSpPr>
      <xdr:spPr>
        <a:xfrm>
          <a:off x="6286500" y="28089225"/>
          <a:ext cx="16764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333399"/>
              </a:solidFill>
              <a:latin typeface="Calibri"/>
              <a:ea typeface="Calibri"/>
              <a:cs typeface="Calibri"/>
            </a:rPr>
            <a:t>Luiz Félix Conceição Alvares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333399"/>
              </a:solidFill>
              <a:latin typeface="Calibri"/>
              <a:ea typeface="Calibri"/>
              <a:cs typeface="Calibri"/>
            </a:rPr>
            <a:t>Engenheiro Eletricista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333399"/>
              </a:solidFill>
              <a:latin typeface="Calibri"/>
              <a:ea typeface="Calibri"/>
              <a:cs typeface="Calibri"/>
            </a:rPr>
            <a:t>CREA – MT07587-D</a:t>
          </a:r>
        </a:p>
      </xdr:txBody>
    </xdr:sp>
    <xdr:clientData/>
  </xdr:twoCellAnchor>
  <xdr:twoCellAnchor editAs="oneCell">
    <xdr:from>
      <xdr:col>3</xdr:col>
      <xdr:colOff>4486275</xdr:colOff>
      <xdr:row>143</xdr:row>
      <xdr:rowOff>76200</xdr:rowOff>
    </xdr:from>
    <xdr:to>
      <xdr:col>3</xdr:col>
      <xdr:colOff>5781675</xdr:colOff>
      <xdr:row>145</xdr:row>
      <xdr:rowOff>38100</xdr:rowOff>
    </xdr:to>
    <xdr:pic>
      <xdr:nvPicPr>
        <xdr:cNvPr id="13" name="Imagem 1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429375" y="27813000"/>
          <a:ext cx="12954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4391025</xdr:colOff>
      <xdr:row>175</xdr:row>
      <xdr:rowOff>123825</xdr:rowOff>
    </xdr:from>
    <xdr:to>
      <xdr:col>3</xdr:col>
      <xdr:colOff>6057900</xdr:colOff>
      <xdr:row>178</xdr:row>
      <xdr:rowOff>38100</xdr:rowOff>
    </xdr:to>
    <xdr:sp>
      <xdr:nvSpPr>
        <xdr:cNvPr id="14" name="Caixa de Texto 2"/>
        <xdr:cNvSpPr txBox="1">
          <a:spLocks noChangeArrowheads="1"/>
        </xdr:cNvSpPr>
      </xdr:nvSpPr>
      <xdr:spPr>
        <a:xfrm>
          <a:off x="6334125" y="34299525"/>
          <a:ext cx="16668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333399"/>
              </a:solidFill>
              <a:latin typeface="Calibri"/>
              <a:ea typeface="Calibri"/>
              <a:cs typeface="Calibri"/>
            </a:rPr>
            <a:t>Luiz Félix Conceição Alvares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333399"/>
              </a:solidFill>
              <a:latin typeface="Calibri"/>
              <a:ea typeface="Calibri"/>
              <a:cs typeface="Calibri"/>
            </a:rPr>
            <a:t>Engenheiro Eletricista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333399"/>
              </a:solidFill>
              <a:latin typeface="Calibri"/>
              <a:ea typeface="Calibri"/>
              <a:cs typeface="Calibri"/>
            </a:rPr>
            <a:t>CREA – MT07587-D</a:t>
          </a:r>
        </a:p>
      </xdr:txBody>
    </xdr:sp>
    <xdr:clientData/>
  </xdr:twoCellAnchor>
  <xdr:twoCellAnchor editAs="oneCell">
    <xdr:from>
      <xdr:col>3</xdr:col>
      <xdr:colOff>4533900</xdr:colOff>
      <xdr:row>174</xdr:row>
      <xdr:rowOff>209550</xdr:rowOff>
    </xdr:from>
    <xdr:to>
      <xdr:col>3</xdr:col>
      <xdr:colOff>5829300</xdr:colOff>
      <xdr:row>176</xdr:row>
      <xdr:rowOff>0</xdr:rowOff>
    </xdr:to>
    <xdr:pic>
      <xdr:nvPicPr>
        <xdr:cNvPr id="15" name="Imagem 1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477000" y="34023300"/>
          <a:ext cx="12954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209550</xdr:colOff>
      <xdr:row>200</xdr:row>
      <xdr:rowOff>133350</xdr:rowOff>
    </xdr:from>
    <xdr:to>
      <xdr:col>3</xdr:col>
      <xdr:colOff>533400</xdr:colOff>
      <xdr:row>203</xdr:row>
      <xdr:rowOff>38100</xdr:rowOff>
    </xdr:to>
    <xdr:sp>
      <xdr:nvSpPr>
        <xdr:cNvPr id="16" name="Caixa de Texto 2"/>
        <xdr:cNvSpPr txBox="1">
          <a:spLocks noChangeArrowheads="1"/>
        </xdr:cNvSpPr>
      </xdr:nvSpPr>
      <xdr:spPr>
        <a:xfrm>
          <a:off x="809625" y="39252525"/>
          <a:ext cx="16668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333399"/>
              </a:solidFill>
              <a:latin typeface="Calibri"/>
              <a:ea typeface="Calibri"/>
              <a:cs typeface="Calibri"/>
            </a:rPr>
            <a:t>Luiz Félix Conceição Alvares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333399"/>
              </a:solidFill>
              <a:latin typeface="Calibri"/>
              <a:ea typeface="Calibri"/>
              <a:cs typeface="Calibri"/>
            </a:rPr>
            <a:t>Engenheiro Eletricista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333399"/>
              </a:solidFill>
              <a:latin typeface="Calibri"/>
              <a:ea typeface="Calibri"/>
              <a:cs typeface="Calibri"/>
            </a:rPr>
            <a:t>CREA – MT07587-D</a:t>
          </a:r>
        </a:p>
      </xdr:txBody>
    </xdr:sp>
    <xdr:clientData/>
  </xdr:twoCellAnchor>
  <xdr:twoCellAnchor editAs="oneCell">
    <xdr:from>
      <xdr:col>1</xdr:col>
      <xdr:colOff>352425</xdr:colOff>
      <xdr:row>198</xdr:row>
      <xdr:rowOff>200025</xdr:rowOff>
    </xdr:from>
    <xdr:to>
      <xdr:col>3</xdr:col>
      <xdr:colOff>304800</xdr:colOff>
      <xdr:row>201</xdr:row>
      <xdr:rowOff>9525</xdr:rowOff>
    </xdr:to>
    <xdr:pic>
      <xdr:nvPicPr>
        <xdr:cNvPr id="17" name="Imagem 1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52500" y="38976300"/>
          <a:ext cx="12954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4343400</xdr:colOff>
      <xdr:row>45</xdr:row>
      <xdr:rowOff>104775</xdr:rowOff>
    </xdr:from>
    <xdr:to>
      <xdr:col>3</xdr:col>
      <xdr:colOff>6010275</xdr:colOff>
      <xdr:row>48</xdr:row>
      <xdr:rowOff>104775</xdr:rowOff>
    </xdr:to>
    <xdr:sp>
      <xdr:nvSpPr>
        <xdr:cNvPr id="1" name="Caixa de Texto 2"/>
        <xdr:cNvSpPr txBox="1">
          <a:spLocks noChangeArrowheads="1"/>
        </xdr:cNvSpPr>
      </xdr:nvSpPr>
      <xdr:spPr>
        <a:xfrm>
          <a:off x="5819775" y="7600950"/>
          <a:ext cx="16668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333399"/>
              </a:solidFill>
              <a:latin typeface="Calibri"/>
              <a:ea typeface="Calibri"/>
              <a:cs typeface="Calibri"/>
            </a:rPr>
            <a:t>Luiz Félix Conceição Alvares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333399"/>
              </a:solidFill>
              <a:latin typeface="Calibri"/>
              <a:ea typeface="Calibri"/>
              <a:cs typeface="Calibri"/>
            </a:rPr>
            <a:t>Engenheiro Eletricista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333399"/>
              </a:solidFill>
              <a:latin typeface="Calibri"/>
              <a:ea typeface="Calibri"/>
              <a:cs typeface="Calibri"/>
            </a:rPr>
            <a:t>CREA – MT07587-D</a:t>
          </a:r>
        </a:p>
      </xdr:txBody>
    </xdr:sp>
    <xdr:clientData/>
  </xdr:twoCellAnchor>
  <xdr:twoCellAnchor editAs="oneCell">
    <xdr:from>
      <xdr:col>3</xdr:col>
      <xdr:colOff>4486275</xdr:colOff>
      <xdr:row>43</xdr:row>
      <xdr:rowOff>152400</xdr:rowOff>
    </xdr:from>
    <xdr:to>
      <xdr:col>3</xdr:col>
      <xdr:colOff>5781675</xdr:colOff>
      <xdr:row>46</xdr:row>
      <xdr:rowOff>9525</xdr:rowOff>
    </xdr:to>
    <xdr:pic>
      <xdr:nvPicPr>
        <xdr:cNvPr id="2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62650" y="7324725"/>
          <a:ext cx="12954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4486275</xdr:colOff>
      <xdr:row>96</xdr:row>
      <xdr:rowOff>133350</xdr:rowOff>
    </xdr:from>
    <xdr:to>
      <xdr:col>3</xdr:col>
      <xdr:colOff>6153150</xdr:colOff>
      <xdr:row>99</xdr:row>
      <xdr:rowOff>133350</xdr:rowOff>
    </xdr:to>
    <xdr:sp>
      <xdr:nvSpPr>
        <xdr:cNvPr id="3" name="Caixa de Texto 2"/>
        <xdr:cNvSpPr txBox="1">
          <a:spLocks noChangeArrowheads="1"/>
        </xdr:cNvSpPr>
      </xdr:nvSpPr>
      <xdr:spPr>
        <a:xfrm>
          <a:off x="5962650" y="15887700"/>
          <a:ext cx="16668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333399"/>
              </a:solidFill>
              <a:latin typeface="Calibri"/>
              <a:ea typeface="Calibri"/>
              <a:cs typeface="Calibri"/>
            </a:rPr>
            <a:t>Luiz Félix Conceição Alvares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333399"/>
              </a:solidFill>
              <a:latin typeface="Calibri"/>
              <a:ea typeface="Calibri"/>
              <a:cs typeface="Calibri"/>
            </a:rPr>
            <a:t>Engenheiro Eletricista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333399"/>
              </a:solidFill>
              <a:latin typeface="Calibri"/>
              <a:ea typeface="Calibri"/>
              <a:cs typeface="Calibri"/>
            </a:rPr>
            <a:t>CREA – MT07587-D</a:t>
          </a:r>
        </a:p>
      </xdr:txBody>
    </xdr:sp>
    <xdr:clientData/>
  </xdr:twoCellAnchor>
  <xdr:twoCellAnchor editAs="oneCell">
    <xdr:from>
      <xdr:col>3</xdr:col>
      <xdr:colOff>4629150</xdr:colOff>
      <xdr:row>95</xdr:row>
      <xdr:rowOff>19050</xdr:rowOff>
    </xdr:from>
    <xdr:to>
      <xdr:col>3</xdr:col>
      <xdr:colOff>5924550</xdr:colOff>
      <xdr:row>97</xdr:row>
      <xdr:rowOff>38100</xdr:rowOff>
    </xdr:to>
    <xdr:pic>
      <xdr:nvPicPr>
        <xdr:cNvPr id="4" name="Imagem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5525" y="15611475"/>
          <a:ext cx="12954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4448175</xdr:colOff>
      <xdr:row>147</xdr:row>
      <xdr:rowOff>95250</xdr:rowOff>
    </xdr:from>
    <xdr:to>
      <xdr:col>3</xdr:col>
      <xdr:colOff>6115050</xdr:colOff>
      <xdr:row>150</xdr:row>
      <xdr:rowOff>95250</xdr:rowOff>
    </xdr:to>
    <xdr:sp>
      <xdr:nvSpPr>
        <xdr:cNvPr id="5" name="Caixa de Texto 2"/>
        <xdr:cNvSpPr txBox="1">
          <a:spLocks noChangeArrowheads="1"/>
        </xdr:cNvSpPr>
      </xdr:nvSpPr>
      <xdr:spPr>
        <a:xfrm>
          <a:off x="5924550" y="24107775"/>
          <a:ext cx="16668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333399"/>
              </a:solidFill>
              <a:latin typeface="Calibri"/>
              <a:ea typeface="Calibri"/>
              <a:cs typeface="Calibri"/>
            </a:rPr>
            <a:t>Luiz Félix Conceição Alvares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333399"/>
              </a:solidFill>
              <a:latin typeface="Calibri"/>
              <a:ea typeface="Calibri"/>
              <a:cs typeface="Calibri"/>
            </a:rPr>
            <a:t>Engenheiro Eletricista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333399"/>
              </a:solidFill>
              <a:latin typeface="Calibri"/>
              <a:ea typeface="Calibri"/>
              <a:cs typeface="Calibri"/>
            </a:rPr>
            <a:t>CREA – MT07587-D</a:t>
          </a:r>
        </a:p>
      </xdr:txBody>
    </xdr:sp>
    <xdr:clientData/>
  </xdr:twoCellAnchor>
  <xdr:twoCellAnchor editAs="oneCell">
    <xdr:from>
      <xdr:col>3</xdr:col>
      <xdr:colOff>4591050</xdr:colOff>
      <xdr:row>145</xdr:row>
      <xdr:rowOff>142875</xdr:rowOff>
    </xdr:from>
    <xdr:to>
      <xdr:col>3</xdr:col>
      <xdr:colOff>5886450</xdr:colOff>
      <xdr:row>148</xdr:row>
      <xdr:rowOff>0</xdr:rowOff>
    </xdr:to>
    <xdr:pic>
      <xdr:nvPicPr>
        <xdr:cNvPr id="6" name="Imagem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3831550"/>
          <a:ext cx="12954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4457700</xdr:colOff>
      <xdr:row>190</xdr:row>
      <xdr:rowOff>19050</xdr:rowOff>
    </xdr:from>
    <xdr:to>
      <xdr:col>3</xdr:col>
      <xdr:colOff>6124575</xdr:colOff>
      <xdr:row>193</xdr:row>
      <xdr:rowOff>19050</xdr:rowOff>
    </xdr:to>
    <xdr:sp>
      <xdr:nvSpPr>
        <xdr:cNvPr id="7" name="Caixa de Texto 2"/>
        <xdr:cNvSpPr txBox="1">
          <a:spLocks noChangeArrowheads="1"/>
        </xdr:cNvSpPr>
      </xdr:nvSpPr>
      <xdr:spPr>
        <a:xfrm>
          <a:off x="5934075" y="31318200"/>
          <a:ext cx="16668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333399"/>
              </a:solidFill>
              <a:latin typeface="Calibri"/>
              <a:ea typeface="Calibri"/>
              <a:cs typeface="Calibri"/>
            </a:rPr>
            <a:t>Luiz Félix Conceição Alvares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333399"/>
              </a:solidFill>
              <a:latin typeface="Calibri"/>
              <a:ea typeface="Calibri"/>
              <a:cs typeface="Calibri"/>
            </a:rPr>
            <a:t>Engenheiro Eletricista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333399"/>
              </a:solidFill>
              <a:latin typeface="Calibri"/>
              <a:ea typeface="Calibri"/>
              <a:cs typeface="Calibri"/>
            </a:rPr>
            <a:t>CREA – MT07587-D</a:t>
          </a:r>
        </a:p>
      </xdr:txBody>
    </xdr:sp>
    <xdr:clientData/>
  </xdr:twoCellAnchor>
  <xdr:twoCellAnchor editAs="oneCell">
    <xdr:from>
      <xdr:col>3</xdr:col>
      <xdr:colOff>4743450</xdr:colOff>
      <xdr:row>188</xdr:row>
      <xdr:rowOff>76200</xdr:rowOff>
    </xdr:from>
    <xdr:to>
      <xdr:col>3</xdr:col>
      <xdr:colOff>6038850</xdr:colOff>
      <xdr:row>190</xdr:row>
      <xdr:rowOff>95250</xdr:rowOff>
    </xdr:to>
    <xdr:pic>
      <xdr:nvPicPr>
        <xdr:cNvPr id="8" name="Imagem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9825" y="31051500"/>
          <a:ext cx="12954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971550</xdr:colOff>
      <xdr:row>17</xdr:row>
      <xdr:rowOff>152400</xdr:rowOff>
    </xdr:from>
    <xdr:to>
      <xdr:col>2</xdr:col>
      <xdr:colOff>666750</xdr:colOff>
      <xdr:row>22</xdr:row>
      <xdr:rowOff>0</xdr:rowOff>
    </xdr:to>
    <xdr:sp>
      <xdr:nvSpPr>
        <xdr:cNvPr id="1" name="Caixa de Texto 2"/>
        <xdr:cNvSpPr txBox="1">
          <a:spLocks noChangeArrowheads="1"/>
        </xdr:cNvSpPr>
      </xdr:nvSpPr>
      <xdr:spPr>
        <a:xfrm>
          <a:off x="1333500" y="3162300"/>
          <a:ext cx="200025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333399"/>
              </a:solidFill>
              <a:latin typeface="Calibri"/>
              <a:ea typeface="Calibri"/>
              <a:cs typeface="Calibri"/>
            </a:rPr>
            <a:t>Luiz Félix Conceição Alvares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333399"/>
              </a:solidFill>
              <a:latin typeface="Calibri"/>
              <a:ea typeface="Calibri"/>
              <a:cs typeface="Calibri"/>
            </a:rPr>
            <a:t>Engenheiro Eletricista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333399"/>
              </a:solidFill>
              <a:latin typeface="Calibri"/>
              <a:ea typeface="Calibri"/>
              <a:cs typeface="Calibri"/>
            </a:rPr>
            <a:t>CREA – MT07587-D</a:t>
          </a:r>
        </a:p>
      </xdr:txBody>
    </xdr:sp>
    <xdr:clientData/>
  </xdr:twoCellAnchor>
  <xdr:twoCellAnchor editAs="oneCell">
    <xdr:from>
      <xdr:col>1</xdr:col>
      <xdr:colOff>1114425</xdr:colOff>
      <xdr:row>14</xdr:row>
      <xdr:rowOff>85725</xdr:rowOff>
    </xdr:from>
    <xdr:to>
      <xdr:col>2</xdr:col>
      <xdr:colOff>619125</xdr:colOff>
      <xdr:row>17</xdr:row>
      <xdr:rowOff>152400</xdr:rowOff>
    </xdr:to>
    <xdr:pic>
      <xdr:nvPicPr>
        <xdr:cNvPr id="2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76375" y="2609850"/>
          <a:ext cx="18097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49</xdr:row>
      <xdr:rowOff>104775</xdr:rowOff>
    </xdr:from>
    <xdr:to>
      <xdr:col>1</xdr:col>
      <xdr:colOff>1666875</xdr:colOff>
      <xdr:row>52</xdr:row>
      <xdr:rowOff>104775</xdr:rowOff>
    </xdr:to>
    <xdr:sp>
      <xdr:nvSpPr>
        <xdr:cNvPr id="1" name="Caixa de Texto 2"/>
        <xdr:cNvSpPr txBox="1">
          <a:spLocks noChangeArrowheads="1"/>
        </xdr:cNvSpPr>
      </xdr:nvSpPr>
      <xdr:spPr>
        <a:xfrm>
          <a:off x="514350" y="9563100"/>
          <a:ext cx="16668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333399"/>
              </a:solidFill>
              <a:latin typeface="Calibri"/>
              <a:ea typeface="Calibri"/>
              <a:cs typeface="Calibri"/>
            </a:rPr>
            <a:t>Luiz Félix Conceição Alvares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333399"/>
              </a:solidFill>
              <a:latin typeface="Calibri"/>
              <a:ea typeface="Calibri"/>
              <a:cs typeface="Calibri"/>
            </a:rPr>
            <a:t>Engenheiro Eletricista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333399"/>
              </a:solidFill>
              <a:latin typeface="Calibri"/>
              <a:ea typeface="Calibri"/>
              <a:cs typeface="Calibri"/>
            </a:rPr>
            <a:t>CREA – MT07587-D</a:t>
          </a:r>
        </a:p>
      </xdr:txBody>
    </xdr:sp>
    <xdr:clientData/>
  </xdr:twoCellAnchor>
  <xdr:twoCellAnchor editAs="oneCell">
    <xdr:from>
      <xdr:col>1</xdr:col>
      <xdr:colOff>285750</xdr:colOff>
      <xdr:row>48</xdr:row>
      <xdr:rowOff>0</xdr:rowOff>
    </xdr:from>
    <xdr:to>
      <xdr:col>1</xdr:col>
      <xdr:colOff>1581150</xdr:colOff>
      <xdr:row>50</xdr:row>
      <xdr:rowOff>19050</xdr:rowOff>
    </xdr:to>
    <xdr:pic>
      <xdr:nvPicPr>
        <xdr:cNvPr id="2" name="Imagem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9296400"/>
          <a:ext cx="12954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28</xdr:row>
      <xdr:rowOff>152400</xdr:rowOff>
    </xdr:from>
    <xdr:to>
      <xdr:col>1</xdr:col>
      <xdr:colOff>1666875</xdr:colOff>
      <xdr:row>31</xdr:row>
      <xdr:rowOff>152400</xdr:rowOff>
    </xdr:to>
    <xdr:sp>
      <xdr:nvSpPr>
        <xdr:cNvPr id="3" name="Caixa de Texto 2"/>
        <xdr:cNvSpPr txBox="1">
          <a:spLocks noChangeArrowheads="1"/>
        </xdr:cNvSpPr>
      </xdr:nvSpPr>
      <xdr:spPr>
        <a:xfrm>
          <a:off x="514350" y="5810250"/>
          <a:ext cx="16668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333399"/>
              </a:solidFill>
              <a:latin typeface="Calibri"/>
              <a:ea typeface="Calibri"/>
              <a:cs typeface="Calibri"/>
            </a:rPr>
            <a:t>Luiz Félix Conceição Alvares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333399"/>
              </a:solidFill>
              <a:latin typeface="Calibri"/>
              <a:ea typeface="Calibri"/>
              <a:cs typeface="Calibri"/>
            </a:rPr>
            <a:t>Engenheiro Eletricista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333399"/>
              </a:solidFill>
              <a:latin typeface="Calibri"/>
              <a:ea typeface="Calibri"/>
              <a:cs typeface="Calibri"/>
            </a:rPr>
            <a:t>CREA – MT07587-D</a:t>
          </a:r>
        </a:p>
      </xdr:txBody>
    </xdr:sp>
    <xdr:clientData/>
  </xdr:twoCellAnchor>
  <xdr:twoCellAnchor editAs="oneCell">
    <xdr:from>
      <xdr:col>1</xdr:col>
      <xdr:colOff>285750</xdr:colOff>
      <xdr:row>27</xdr:row>
      <xdr:rowOff>47625</xdr:rowOff>
    </xdr:from>
    <xdr:to>
      <xdr:col>1</xdr:col>
      <xdr:colOff>1581150</xdr:colOff>
      <xdr:row>29</xdr:row>
      <xdr:rowOff>66675</xdr:rowOff>
    </xdr:to>
    <xdr:pic>
      <xdr:nvPicPr>
        <xdr:cNvPr id="4" name="Imagem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5543550"/>
          <a:ext cx="12954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409575</xdr:colOff>
      <xdr:row>16</xdr:row>
      <xdr:rowOff>66675</xdr:rowOff>
    </xdr:from>
    <xdr:to>
      <xdr:col>3</xdr:col>
      <xdr:colOff>1704975</xdr:colOff>
      <xdr:row>18</xdr:row>
      <xdr:rowOff>85725</xdr:rowOff>
    </xdr:to>
    <xdr:pic>
      <xdr:nvPicPr>
        <xdr:cNvPr id="1" name="Imagem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85950" y="2876550"/>
          <a:ext cx="12954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247650</xdr:colOff>
      <xdr:row>18</xdr:row>
      <xdr:rowOff>85725</xdr:rowOff>
    </xdr:from>
    <xdr:to>
      <xdr:col>3</xdr:col>
      <xdr:colOff>1914525</xdr:colOff>
      <xdr:row>21</xdr:row>
      <xdr:rowOff>85725</xdr:rowOff>
    </xdr:to>
    <xdr:sp>
      <xdr:nvSpPr>
        <xdr:cNvPr id="2" name="Caixa de Texto 2"/>
        <xdr:cNvSpPr txBox="1">
          <a:spLocks noChangeArrowheads="1"/>
        </xdr:cNvSpPr>
      </xdr:nvSpPr>
      <xdr:spPr>
        <a:xfrm>
          <a:off x="1724025" y="3219450"/>
          <a:ext cx="16668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333399"/>
              </a:solidFill>
              <a:latin typeface="Calibri"/>
              <a:ea typeface="Calibri"/>
              <a:cs typeface="Calibri"/>
            </a:rPr>
            <a:t>Luiz Félix Conceição Alvares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333399"/>
              </a:solidFill>
              <a:latin typeface="Calibri"/>
              <a:ea typeface="Calibri"/>
              <a:cs typeface="Calibri"/>
            </a:rPr>
            <a:t>Engenheiro Eletricista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333399"/>
              </a:solidFill>
              <a:latin typeface="Calibri"/>
              <a:ea typeface="Calibri"/>
              <a:cs typeface="Calibri"/>
            </a:rPr>
            <a:t>CREA – MT07587-D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u&#225;rio\Desktop\ENG.&#186;%20CIVIL%202016%20-\ESCOLA%20EST.%20S&#195;O%20LUIZ\EE%20S&#195;O%20LUIZ\C&#243;pia%20de%20PLANILHA%20DA%20OBRA%20-%20SAO%20LUIZ.xls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RIAS~1\AppData\Local\Temp\PLANILHA%20CTA%20CACERES%2008-05-2017-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DS"/>
      <sheetName val="CRONOGRAMA"/>
      <sheetName val="BDI"/>
      <sheetName val="Plan1"/>
    </sheetNames>
    <sheetDataSet>
      <sheetData sheetId="0">
        <row r="1">
          <cell r="A1" t="str">
            <v>PLANILHA ORÇAMENTARIA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UMO"/>
      <sheetName val="MEMORIAL DE CALCULO"/>
      <sheetName val="PLANILHA "/>
      <sheetName val="cronograma"/>
      <sheetName val="BDI"/>
      <sheetName val="qci"/>
      <sheetName val="desembolso"/>
    </sheetNames>
    <sheetDataSet>
      <sheetData sheetId="1">
        <row r="12">
          <cell r="A12" t="str">
            <v>1.1</v>
          </cell>
        </row>
        <row r="21">
          <cell r="A21" t="str">
            <v>2.1</v>
          </cell>
        </row>
        <row r="30">
          <cell r="A30" t="str">
            <v>3.1</v>
          </cell>
        </row>
        <row r="36">
          <cell r="A36" t="str">
            <v>4.1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3"/>
  <sheetViews>
    <sheetView view="pageBreakPreview" zoomScaleNormal="75" zoomScaleSheetLayoutView="100" workbookViewId="0" topLeftCell="A1">
      <selection activeCell="D18" sqref="D18"/>
    </sheetView>
  </sheetViews>
  <sheetFormatPr defaultColWidth="9.140625" defaultRowHeight="12.75"/>
  <cols>
    <col min="1" max="1" width="6.28125" style="0" bestFit="1" customWidth="1"/>
    <col min="3" max="3" width="12.00390625" style="0" customWidth="1"/>
    <col min="4" max="4" width="53.140625" style="0" customWidth="1"/>
    <col min="5" max="5" width="13.140625" style="0" customWidth="1"/>
    <col min="6" max="6" width="4.8515625" style="0" customWidth="1"/>
    <col min="7" max="7" width="17.57421875" style="0" bestFit="1" customWidth="1"/>
  </cols>
  <sheetData>
    <row r="1" ht="19.5" customHeight="1"/>
    <row r="2" spans="1:7" ht="18" customHeight="1">
      <c r="A2" s="188" t="s">
        <v>77</v>
      </c>
      <c r="B2" s="189"/>
      <c r="C2" s="189"/>
      <c r="D2" s="189"/>
      <c r="E2" s="189"/>
      <c r="F2" s="189"/>
      <c r="G2" s="190"/>
    </row>
    <row r="3" spans="1:7" ht="15.75" customHeight="1">
      <c r="A3" s="191" t="s">
        <v>75</v>
      </c>
      <c r="B3" s="192"/>
      <c r="C3" s="192"/>
      <c r="D3" s="192"/>
      <c r="E3" s="192"/>
      <c r="F3" s="192"/>
      <c r="G3" s="193"/>
    </row>
    <row r="4" spans="1:7" ht="15.75" customHeight="1">
      <c r="A4" s="191" t="s">
        <v>440</v>
      </c>
      <c r="B4" s="192"/>
      <c r="C4" s="192"/>
      <c r="D4" s="192"/>
      <c r="E4" s="192"/>
      <c r="F4" s="192"/>
      <c r="G4" s="193"/>
    </row>
    <row r="5" spans="1:7" ht="15.75" customHeight="1">
      <c r="A5" s="147"/>
      <c r="B5" s="47"/>
      <c r="C5" s="47"/>
      <c r="D5" s="47"/>
      <c r="E5" s="47"/>
      <c r="F5" s="47"/>
      <c r="G5" s="148"/>
    </row>
    <row r="6" spans="1:7" ht="12.75" customHeight="1">
      <c r="A6" s="38"/>
      <c r="B6" s="196" t="s">
        <v>72</v>
      </c>
      <c r="C6" s="197"/>
      <c r="D6" s="58"/>
      <c r="E6" s="58"/>
      <c r="F6" s="58"/>
      <c r="G6" s="59"/>
    </row>
    <row r="7" spans="1:7" ht="15">
      <c r="A7" s="60" t="s">
        <v>3</v>
      </c>
      <c r="B7" s="198" t="s">
        <v>6</v>
      </c>
      <c r="C7" s="199"/>
      <c r="D7" s="199"/>
      <c r="E7" s="199"/>
      <c r="F7" s="200"/>
      <c r="G7" s="180" t="s">
        <v>37</v>
      </c>
    </row>
    <row r="8" spans="1:7" ht="14.25">
      <c r="A8" s="61" t="str">
        <f>'[2]MEMORIAL DE CALCULO'!A12</f>
        <v>1.1</v>
      </c>
      <c r="B8" s="195" t="str">
        <f>'MEMORIAL DE CALCULO'!D10</f>
        <v>INSTALAÇÃO ELÉTRICA PREDIAL</v>
      </c>
      <c r="C8" s="195"/>
      <c r="D8" s="195"/>
      <c r="E8" s="195"/>
      <c r="F8" s="195"/>
      <c r="G8" s="181">
        <f>'PLANILHA '!I60</f>
        <v>153303.12000000005</v>
      </c>
    </row>
    <row r="9" spans="1:7" ht="14.25">
      <c r="A9" s="61" t="str">
        <f>'[2]MEMORIAL DE CALCULO'!A21</f>
        <v>2.1</v>
      </c>
      <c r="B9" s="195" t="str">
        <f>'MEMORIAL DE CALCULO'!D62</f>
        <v>SUBESTAÇÃO E MEDIÇÃO</v>
      </c>
      <c r="C9" s="195"/>
      <c r="D9" s="195"/>
      <c r="E9" s="195"/>
      <c r="F9" s="195"/>
      <c r="G9" s="181">
        <f>'PLANILHA '!I113</f>
        <v>43004.92</v>
      </c>
    </row>
    <row r="10" spans="1:7" ht="14.25">
      <c r="A10" s="61" t="str">
        <f>'[2]MEMORIAL DE CALCULO'!A30</f>
        <v>3.1</v>
      </c>
      <c r="B10" s="195" t="str">
        <f>'MEMORIAL DE CALCULO'!D115</f>
        <v>REDE DE DISTRIBUIÇÃO</v>
      </c>
      <c r="C10" s="195"/>
      <c r="D10" s="195"/>
      <c r="E10" s="195"/>
      <c r="F10" s="195"/>
      <c r="G10" s="181">
        <f>'PLANILHA '!I156</f>
        <v>24711.99000000001</v>
      </c>
    </row>
    <row r="11" spans="1:7" ht="14.25">
      <c r="A11" s="61" t="str">
        <f>'[2]MEMORIAL DE CALCULO'!A36</f>
        <v>4.1</v>
      </c>
      <c r="B11" s="195" t="str">
        <f>'MEMORIAL DE CALCULO'!D158</f>
        <v>SISTEMA DE ATERRAMENTO - SPDA</v>
      </c>
      <c r="C11" s="195"/>
      <c r="D11" s="195"/>
      <c r="E11" s="195"/>
      <c r="F11" s="195"/>
      <c r="G11" s="181">
        <f>'PLANILHA '!I195</f>
        <v>38362.159999999996</v>
      </c>
    </row>
    <row r="12" spans="1:7" ht="14.25">
      <c r="A12" s="62"/>
      <c r="B12" s="63"/>
      <c r="C12" s="64"/>
      <c r="D12" s="64"/>
      <c r="E12" s="64"/>
      <c r="F12" s="64"/>
      <c r="G12" s="182"/>
    </row>
    <row r="13" spans="1:7" s="37" customFormat="1" ht="15">
      <c r="A13" s="61"/>
      <c r="B13" s="194" t="s">
        <v>34</v>
      </c>
      <c r="C13" s="194"/>
      <c r="D13" s="194"/>
      <c r="E13" s="194"/>
      <c r="F13" s="194"/>
      <c r="G13" s="180">
        <f>SUM(G8:G11)</f>
        <v>259382.19000000006</v>
      </c>
    </row>
  </sheetData>
  <sheetProtection/>
  <mergeCells count="10">
    <mergeCell ref="A2:G2"/>
    <mergeCell ref="A3:G3"/>
    <mergeCell ref="A4:G4"/>
    <mergeCell ref="B13:F13"/>
    <mergeCell ref="B8:F8"/>
    <mergeCell ref="B10:F10"/>
    <mergeCell ref="B11:F11"/>
    <mergeCell ref="B6:C6"/>
    <mergeCell ref="B9:F9"/>
    <mergeCell ref="B7:F7"/>
  </mergeCells>
  <printOptions/>
  <pageMargins left="0.5118110236220472" right="0.5118110236220472" top="0.7874015748031497" bottom="0.7874015748031497" header="0.31496062992125984" footer="0.31496062992125984"/>
  <pageSetup fitToHeight="0" fitToWidth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4">
    <tabColor rgb="FFFF0000"/>
    <pageSetUpPr fitToPage="1"/>
  </sheetPr>
  <dimension ref="A1:K208"/>
  <sheetViews>
    <sheetView showZeros="0" view="pageBreakPreview" zoomScaleNormal="75" zoomScaleSheetLayoutView="100" workbookViewId="0" topLeftCell="A19">
      <selection activeCell="F36" sqref="F36"/>
    </sheetView>
  </sheetViews>
  <sheetFormatPr defaultColWidth="9.140625" defaultRowHeight="12.75"/>
  <cols>
    <col min="1" max="1" width="9.00390625" style="18" bestFit="1" customWidth="1"/>
    <col min="2" max="2" width="11.7109375" style="19" bestFit="1" customWidth="1"/>
    <col min="3" max="3" width="8.421875" style="18" bestFit="1" customWidth="1"/>
    <col min="4" max="4" width="92.7109375" style="21" customWidth="1"/>
    <col min="5" max="5" width="6.8515625" style="18" bestFit="1" customWidth="1"/>
    <col min="6" max="6" width="18.57421875" style="81" bestFit="1" customWidth="1"/>
    <col min="7" max="7" width="10.8515625" style="81" bestFit="1" customWidth="1"/>
    <col min="8" max="8" width="15.57421875" style="28" customWidth="1"/>
    <col min="9" max="9" width="14.140625" style="10" customWidth="1"/>
    <col min="10" max="10" width="19.421875" style="13" customWidth="1"/>
    <col min="11" max="11" width="19.00390625" style="13" customWidth="1"/>
    <col min="12" max="12" width="23.57421875" style="13" customWidth="1"/>
    <col min="13" max="13" width="9.140625" style="13" customWidth="1"/>
    <col min="14" max="14" width="5.28125" style="13" customWidth="1"/>
    <col min="15" max="17" width="9.140625" style="13" customWidth="1"/>
    <col min="18" max="18" width="11.00390625" style="13" customWidth="1"/>
    <col min="19" max="16384" width="9.140625" style="13" customWidth="1"/>
  </cols>
  <sheetData>
    <row r="1" spans="1:7" ht="15.75">
      <c r="A1" s="201" t="s">
        <v>76</v>
      </c>
      <c r="B1" s="202"/>
      <c r="C1" s="202"/>
      <c r="D1" s="202"/>
      <c r="E1" s="202"/>
      <c r="F1" s="202"/>
      <c r="G1" s="202"/>
    </row>
    <row r="2" spans="1:7" ht="15.75">
      <c r="A2" s="205" t="s">
        <v>77</v>
      </c>
      <c r="B2" s="206"/>
      <c r="C2" s="206"/>
      <c r="D2" s="206"/>
      <c r="E2" s="206"/>
      <c r="F2" s="206"/>
      <c r="G2" s="206"/>
    </row>
    <row r="3" spans="1:7" ht="15.75">
      <c r="A3" s="201" t="s">
        <v>75</v>
      </c>
      <c r="B3" s="202"/>
      <c r="C3" s="202"/>
      <c r="D3" s="202"/>
      <c r="E3" s="202"/>
      <c r="F3" s="202"/>
      <c r="G3" s="202"/>
    </row>
    <row r="4" spans="1:9" s="8" customFormat="1" ht="19.5" customHeight="1">
      <c r="A4" s="201" t="s">
        <v>441</v>
      </c>
      <c r="B4" s="202"/>
      <c r="C4" s="202"/>
      <c r="D4" s="202"/>
      <c r="E4" s="202"/>
      <c r="F4" s="202"/>
      <c r="G4" s="202"/>
      <c r="H4" s="25"/>
      <c r="I4" s="7"/>
    </row>
    <row r="5" spans="1:11" s="4" customFormat="1" ht="16.5" customHeight="1" thickBot="1">
      <c r="A5" s="209" t="s">
        <v>13</v>
      </c>
      <c r="B5" s="210"/>
      <c r="C5" s="210"/>
      <c r="D5" s="210"/>
      <c r="E5" s="210"/>
      <c r="F5" s="210"/>
      <c r="G5" s="117">
        <v>0.2485</v>
      </c>
      <c r="H5" s="24"/>
      <c r="I5" s="10"/>
      <c r="J5" s="1"/>
      <c r="K5" s="1"/>
    </row>
    <row r="6" spans="1:11" s="4" customFormat="1" ht="16.5" customHeight="1" thickBot="1">
      <c r="A6" s="207" t="s">
        <v>73</v>
      </c>
      <c r="B6" s="208"/>
      <c r="C6" s="208"/>
      <c r="D6" s="208"/>
      <c r="E6" s="208"/>
      <c r="F6" s="208"/>
      <c r="G6" s="208"/>
      <c r="H6" s="24"/>
      <c r="I6" s="10"/>
      <c r="J6" s="1"/>
      <c r="K6" s="1"/>
    </row>
    <row r="7" spans="1:11" s="4" customFormat="1" ht="18.75" customHeight="1" thickBot="1">
      <c r="A7" s="203" t="s">
        <v>442</v>
      </c>
      <c r="B7" s="204"/>
      <c r="C7" s="204"/>
      <c r="D7" s="204"/>
      <c r="E7" s="204"/>
      <c r="F7" s="204"/>
      <c r="G7" s="204"/>
      <c r="H7" s="24"/>
      <c r="I7" s="10"/>
      <c r="J7" s="1"/>
      <c r="K7" s="1"/>
    </row>
    <row r="8" spans="1:11" s="4" customFormat="1" ht="15.75" thickBot="1">
      <c r="A8" s="23" t="s">
        <v>3</v>
      </c>
      <c r="B8" s="6" t="s">
        <v>5</v>
      </c>
      <c r="C8" s="2" t="s">
        <v>0</v>
      </c>
      <c r="D8" s="3" t="s">
        <v>6</v>
      </c>
      <c r="E8" s="2" t="s">
        <v>7</v>
      </c>
      <c r="F8" s="78" t="s">
        <v>74</v>
      </c>
      <c r="G8" s="78" t="s">
        <v>2</v>
      </c>
      <c r="H8" s="24"/>
      <c r="I8" s="5"/>
      <c r="J8" s="1"/>
      <c r="K8" s="1"/>
    </row>
    <row r="9" spans="1:9" s="11" customFormat="1" ht="12.75" customHeight="1">
      <c r="A9" s="34"/>
      <c r="B9" s="30"/>
      <c r="C9" s="31"/>
      <c r="D9" s="32" t="s">
        <v>127</v>
      </c>
      <c r="E9" s="33"/>
      <c r="F9" s="79"/>
      <c r="G9" s="122"/>
      <c r="H9" s="27"/>
      <c r="I9" s="12"/>
    </row>
    <row r="10" spans="1:9" ht="15">
      <c r="A10" s="150" t="s">
        <v>126</v>
      </c>
      <c r="B10" s="14"/>
      <c r="C10" s="77"/>
      <c r="D10" s="149" t="s">
        <v>128</v>
      </c>
      <c r="E10" s="17"/>
      <c r="F10" s="80"/>
      <c r="G10" s="121"/>
      <c r="H10" s="27"/>
      <c r="I10" s="9"/>
    </row>
    <row r="11" spans="1:9" ht="15">
      <c r="A11" s="15" t="s">
        <v>14</v>
      </c>
      <c r="B11" s="17">
        <f>'PLANILHA '!B10</f>
        <v>20111</v>
      </c>
      <c r="C11" s="77">
        <v>42795</v>
      </c>
      <c r="D11" s="16" t="s">
        <v>79</v>
      </c>
      <c r="E11" s="17" t="s">
        <v>80</v>
      </c>
      <c r="F11" s="80">
        <v>50</v>
      </c>
      <c r="G11" s="80">
        <f>F11</f>
        <v>50</v>
      </c>
      <c r="H11" s="27"/>
      <c r="I11" s="9"/>
    </row>
    <row r="12" spans="1:9" ht="15">
      <c r="A12" s="15" t="s">
        <v>15</v>
      </c>
      <c r="B12" s="17">
        <f>'PLANILHA '!B11</f>
        <v>68069</v>
      </c>
      <c r="C12" s="77">
        <v>42795</v>
      </c>
      <c r="D12" s="16" t="s">
        <v>81</v>
      </c>
      <c r="E12" s="17" t="s">
        <v>82</v>
      </c>
      <c r="F12" s="80">
        <v>21</v>
      </c>
      <c r="G12" s="80">
        <f aca="true" t="shared" si="0" ref="G12:G60">F12</f>
        <v>21</v>
      </c>
      <c r="H12" s="27"/>
      <c r="I12" s="9"/>
    </row>
    <row r="13" spans="1:9" ht="15">
      <c r="A13" s="15" t="s">
        <v>16</v>
      </c>
      <c r="B13" s="17">
        <f>'PLANILHA '!B12</f>
        <v>13388</v>
      </c>
      <c r="C13" s="77">
        <v>42795</v>
      </c>
      <c r="D13" s="16" t="s">
        <v>83</v>
      </c>
      <c r="E13" s="17" t="s">
        <v>82</v>
      </c>
      <c r="F13" s="80">
        <v>21</v>
      </c>
      <c r="G13" s="80">
        <f t="shared" si="0"/>
        <v>21</v>
      </c>
      <c r="H13" s="27"/>
      <c r="I13" s="9"/>
    </row>
    <row r="14" spans="1:9" ht="15">
      <c r="A14" s="15" t="s">
        <v>19</v>
      </c>
      <c r="B14" s="17">
        <f>'PLANILHA '!B13</f>
        <v>91854</v>
      </c>
      <c r="C14" s="77">
        <v>42795</v>
      </c>
      <c r="D14" s="16" t="s">
        <v>84</v>
      </c>
      <c r="E14" s="17" t="s">
        <v>4</v>
      </c>
      <c r="F14" s="80">
        <v>300</v>
      </c>
      <c r="G14" s="80">
        <f t="shared" si="0"/>
        <v>300</v>
      </c>
      <c r="H14" s="27"/>
      <c r="I14" s="9"/>
    </row>
    <row r="15" spans="1:9" ht="15">
      <c r="A15" s="15" t="s">
        <v>20</v>
      </c>
      <c r="B15" s="17">
        <f>'PLANILHA '!B14</f>
        <v>40870</v>
      </c>
      <c r="C15" s="77">
        <v>42795</v>
      </c>
      <c r="D15" s="16" t="s">
        <v>438</v>
      </c>
      <c r="E15" s="17" t="s">
        <v>4</v>
      </c>
      <c r="F15" s="80">
        <v>295</v>
      </c>
      <c r="G15" s="80">
        <f t="shared" si="0"/>
        <v>295</v>
      </c>
      <c r="H15" s="27"/>
      <c r="I15" s="9"/>
    </row>
    <row r="16" spans="1:9" ht="15">
      <c r="A16" s="15" t="s">
        <v>21</v>
      </c>
      <c r="B16" s="17">
        <f>'PLANILHA '!B15</f>
        <v>92998</v>
      </c>
      <c r="C16" s="77">
        <v>42795</v>
      </c>
      <c r="D16" s="16" t="s">
        <v>85</v>
      </c>
      <c r="E16" s="17" t="s">
        <v>4</v>
      </c>
      <c r="F16" s="80">
        <v>63</v>
      </c>
      <c r="G16" s="80">
        <f t="shared" si="0"/>
        <v>63</v>
      </c>
      <c r="H16" s="27"/>
      <c r="I16" s="9"/>
    </row>
    <row r="17" spans="1:9" ht="15">
      <c r="A17" s="15" t="s">
        <v>129</v>
      </c>
      <c r="B17" s="17">
        <f>'PLANILHA '!B16</f>
        <v>92992</v>
      </c>
      <c r="C17" s="77">
        <v>42795</v>
      </c>
      <c r="D17" s="16" t="s">
        <v>86</v>
      </c>
      <c r="E17" s="17" t="s">
        <v>4</v>
      </c>
      <c r="F17" s="80">
        <f>20*1.1</f>
        <v>22</v>
      </c>
      <c r="G17" s="80">
        <f t="shared" si="0"/>
        <v>22</v>
      </c>
      <c r="H17" s="27"/>
      <c r="I17" s="9"/>
    </row>
    <row r="18" spans="1:9" ht="15">
      <c r="A18" s="15" t="s">
        <v>130</v>
      </c>
      <c r="B18" s="17">
        <f>'PLANILHA '!B17</f>
        <v>91994</v>
      </c>
      <c r="C18" s="77">
        <v>42795</v>
      </c>
      <c r="D18" s="16" t="s">
        <v>87</v>
      </c>
      <c r="E18" s="17" t="s">
        <v>4</v>
      </c>
      <c r="F18" s="80">
        <f>20*1.1</f>
        <v>22</v>
      </c>
      <c r="G18" s="80">
        <f t="shared" si="0"/>
        <v>22</v>
      </c>
      <c r="H18" s="27"/>
      <c r="I18" s="9"/>
    </row>
    <row r="19" spans="1:9" ht="15">
      <c r="A19" s="15" t="s">
        <v>131</v>
      </c>
      <c r="B19" s="17">
        <f>'PLANILHA '!B18</f>
        <v>92990</v>
      </c>
      <c r="C19" s="77">
        <v>42795</v>
      </c>
      <c r="D19" s="16" t="s">
        <v>88</v>
      </c>
      <c r="E19" s="17" t="s">
        <v>4</v>
      </c>
      <c r="F19" s="80">
        <f>20*1.1</f>
        <v>22</v>
      </c>
      <c r="G19" s="80">
        <f t="shared" si="0"/>
        <v>22</v>
      </c>
      <c r="H19" s="27"/>
      <c r="I19" s="9"/>
    </row>
    <row r="20" spans="1:9" ht="15">
      <c r="A20" s="15" t="s">
        <v>132</v>
      </c>
      <c r="B20" s="17">
        <f>'PLANILHA '!B19</f>
        <v>92982</v>
      </c>
      <c r="C20" s="77">
        <v>42795</v>
      </c>
      <c r="D20" s="16" t="s">
        <v>89</v>
      </c>
      <c r="E20" s="17" t="s">
        <v>4</v>
      </c>
      <c r="F20" s="80">
        <f>816*1.1</f>
        <v>897.6</v>
      </c>
      <c r="G20" s="80">
        <f t="shared" si="0"/>
        <v>897.6</v>
      </c>
      <c r="H20" s="27"/>
      <c r="I20" s="9"/>
    </row>
    <row r="21" spans="1:9" ht="15">
      <c r="A21" s="15" t="s">
        <v>133</v>
      </c>
      <c r="B21" s="17">
        <f>'PLANILHA '!B20</f>
        <v>92980</v>
      </c>
      <c r="C21" s="77">
        <v>42795</v>
      </c>
      <c r="D21" s="16" t="s">
        <v>90</v>
      </c>
      <c r="E21" s="17" t="s">
        <v>4</v>
      </c>
      <c r="F21" s="80">
        <f>1568.4*1.1</f>
        <v>1725.2400000000002</v>
      </c>
      <c r="G21" s="80">
        <f t="shared" si="0"/>
        <v>1725.2400000000002</v>
      </c>
      <c r="H21" s="27"/>
      <c r="I21" s="9"/>
    </row>
    <row r="22" spans="1:9" ht="15">
      <c r="A22" s="15" t="s">
        <v>134</v>
      </c>
      <c r="B22" s="17">
        <v>91931</v>
      </c>
      <c r="C22" s="77">
        <v>42795</v>
      </c>
      <c r="D22" s="16" t="s">
        <v>443</v>
      </c>
      <c r="E22" s="17" t="s">
        <v>4</v>
      </c>
      <c r="F22" s="80">
        <f>500*1.1</f>
        <v>550</v>
      </c>
      <c r="G22" s="80">
        <f>F22</f>
        <v>550</v>
      </c>
      <c r="H22" s="27"/>
      <c r="I22" s="9"/>
    </row>
    <row r="23" spans="1:9" ht="15">
      <c r="A23" s="15" t="s">
        <v>135</v>
      </c>
      <c r="B23" s="17">
        <f>'PLANILHA '!B22</f>
        <v>91929</v>
      </c>
      <c r="C23" s="77">
        <v>42795</v>
      </c>
      <c r="D23" s="16" t="s">
        <v>91</v>
      </c>
      <c r="E23" s="17" t="s">
        <v>4</v>
      </c>
      <c r="F23" s="80">
        <f>(3661.2-500)*1.1</f>
        <v>3477.32</v>
      </c>
      <c r="G23" s="80">
        <f t="shared" si="0"/>
        <v>3477.32</v>
      </c>
      <c r="H23" s="27"/>
      <c r="I23" s="9"/>
    </row>
    <row r="24" spans="1:9" ht="15">
      <c r="A24" s="15" t="s">
        <v>136</v>
      </c>
      <c r="B24" s="17">
        <f>'PLANILHA '!B23</f>
        <v>91927</v>
      </c>
      <c r="C24" s="77">
        <v>42795</v>
      </c>
      <c r="D24" s="16" t="s">
        <v>92</v>
      </c>
      <c r="E24" s="17" t="s">
        <v>4</v>
      </c>
      <c r="F24" s="80">
        <f>1984.8*1.1</f>
        <v>2183.28</v>
      </c>
      <c r="G24" s="80">
        <f t="shared" si="0"/>
        <v>2183.28</v>
      </c>
      <c r="H24" s="27"/>
      <c r="I24" s="9"/>
    </row>
    <row r="25" spans="1:9" ht="15">
      <c r="A25" s="15" t="s">
        <v>137</v>
      </c>
      <c r="B25" s="17" t="str">
        <f>'PLANILHA '!B24</f>
        <v>74130/001</v>
      </c>
      <c r="C25" s="77">
        <v>42795</v>
      </c>
      <c r="D25" s="16" t="s">
        <v>78</v>
      </c>
      <c r="E25" s="17" t="s">
        <v>82</v>
      </c>
      <c r="F25" s="80">
        <v>26</v>
      </c>
      <c r="G25" s="80">
        <f t="shared" si="0"/>
        <v>26</v>
      </c>
      <c r="H25" s="27"/>
      <c r="I25" s="9"/>
    </row>
    <row r="26" spans="1:9" ht="15">
      <c r="A26" s="15" t="s">
        <v>138</v>
      </c>
      <c r="B26" s="17" t="str">
        <f>'PLANILHA '!B25</f>
        <v>74130/003</v>
      </c>
      <c r="C26" s="77">
        <v>42795</v>
      </c>
      <c r="D26" s="16" t="s">
        <v>93</v>
      </c>
      <c r="E26" s="17" t="s">
        <v>82</v>
      </c>
      <c r="F26" s="80">
        <v>64</v>
      </c>
      <c r="G26" s="80">
        <f t="shared" si="0"/>
        <v>64</v>
      </c>
      <c r="H26" s="27"/>
      <c r="I26" s="9"/>
    </row>
    <row r="27" spans="1:9" ht="15">
      <c r="A27" s="15" t="s">
        <v>139</v>
      </c>
      <c r="B27" s="17" t="str">
        <f>'PLANILHA '!B26</f>
        <v>74130/004</v>
      </c>
      <c r="C27" s="77">
        <v>42795</v>
      </c>
      <c r="D27" s="16" t="s">
        <v>94</v>
      </c>
      <c r="E27" s="17" t="s">
        <v>82</v>
      </c>
      <c r="F27" s="80">
        <v>10</v>
      </c>
      <c r="G27" s="80">
        <f t="shared" si="0"/>
        <v>10</v>
      </c>
      <c r="H27" s="27"/>
      <c r="I27" s="9"/>
    </row>
    <row r="28" spans="1:9" ht="15">
      <c r="A28" s="15" t="s">
        <v>140</v>
      </c>
      <c r="B28" s="17">
        <f>'PLANILHA '!B27</f>
        <v>72339</v>
      </c>
      <c r="C28" s="77">
        <v>42795</v>
      </c>
      <c r="D28" s="16" t="s">
        <v>95</v>
      </c>
      <c r="E28" s="17" t="s">
        <v>82</v>
      </c>
      <c r="F28" s="80">
        <v>67</v>
      </c>
      <c r="G28" s="80">
        <f t="shared" si="0"/>
        <v>67</v>
      </c>
      <c r="H28" s="27"/>
      <c r="I28" s="9"/>
    </row>
    <row r="29" spans="1:9" ht="15">
      <c r="A29" s="15" t="s">
        <v>141</v>
      </c>
      <c r="B29" s="17">
        <f>'PLANILHA '!B28</f>
        <v>91992</v>
      </c>
      <c r="C29" s="77">
        <v>42795</v>
      </c>
      <c r="D29" s="16" t="s">
        <v>96</v>
      </c>
      <c r="E29" s="17" t="s">
        <v>82</v>
      </c>
      <c r="F29" s="80">
        <v>129</v>
      </c>
      <c r="G29" s="80">
        <f t="shared" si="0"/>
        <v>129</v>
      </c>
      <c r="H29" s="27"/>
      <c r="I29" s="9"/>
    </row>
    <row r="30" spans="1:9" ht="15">
      <c r="A30" s="15" t="s">
        <v>142</v>
      </c>
      <c r="B30" s="17">
        <f>'PLANILHA '!B29</f>
        <v>91941</v>
      </c>
      <c r="C30" s="77">
        <v>42795</v>
      </c>
      <c r="D30" s="16" t="s">
        <v>97</v>
      </c>
      <c r="E30" s="17" t="s">
        <v>82</v>
      </c>
      <c r="F30" s="80">
        <v>216</v>
      </c>
      <c r="G30" s="80">
        <f t="shared" si="0"/>
        <v>216</v>
      </c>
      <c r="H30" s="27"/>
      <c r="I30" s="9"/>
    </row>
    <row r="31" spans="1:9" ht="15">
      <c r="A31" s="15" t="s">
        <v>143</v>
      </c>
      <c r="B31" s="17">
        <f>'PLANILHA '!B30</f>
        <v>91943</v>
      </c>
      <c r="C31" s="77">
        <v>42795</v>
      </c>
      <c r="D31" s="16" t="s">
        <v>98</v>
      </c>
      <c r="E31" s="17" t="s">
        <v>82</v>
      </c>
      <c r="F31" s="80">
        <v>30</v>
      </c>
      <c r="G31" s="80">
        <f t="shared" si="0"/>
        <v>30</v>
      </c>
      <c r="H31" s="27"/>
      <c r="I31" s="9"/>
    </row>
    <row r="32" spans="1:9" ht="15">
      <c r="A32" s="15" t="s">
        <v>144</v>
      </c>
      <c r="B32" s="17" t="str">
        <f>'PLANILHA '!B31</f>
        <v>74131/005</v>
      </c>
      <c r="C32" s="77">
        <v>42795</v>
      </c>
      <c r="D32" s="16" t="s">
        <v>99</v>
      </c>
      <c r="E32" s="17" t="s">
        <v>82</v>
      </c>
      <c r="F32" s="80">
        <v>8</v>
      </c>
      <c r="G32" s="80">
        <f t="shared" si="0"/>
        <v>8</v>
      </c>
      <c r="H32" s="27"/>
      <c r="I32" s="9"/>
    </row>
    <row r="33" spans="1:9" ht="15">
      <c r="A33" s="15" t="s">
        <v>145</v>
      </c>
      <c r="B33" s="17" t="str">
        <f>'PLANILHA '!B32</f>
        <v>74131/006</v>
      </c>
      <c r="C33" s="77">
        <v>42795</v>
      </c>
      <c r="D33" s="16" t="s">
        <v>100</v>
      </c>
      <c r="E33" s="17" t="s">
        <v>82</v>
      </c>
      <c r="F33" s="80">
        <v>2</v>
      </c>
      <c r="G33" s="80">
        <f t="shared" si="0"/>
        <v>2</v>
      </c>
      <c r="H33" s="27"/>
      <c r="I33" s="9"/>
    </row>
    <row r="34" spans="1:9" ht="28.5">
      <c r="A34" s="15" t="s">
        <v>146</v>
      </c>
      <c r="B34" s="17" t="str">
        <f>'PLANILHA '!B33</f>
        <v>73768/001</v>
      </c>
      <c r="C34" s="77">
        <v>42795</v>
      </c>
      <c r="D34" s="16" t="s">
        <v>101</v>
      </c>
      <c r="E34" s="17" t="s">
        <v>4</v>
      </c>
      <c r="F34" s="80">
        <v>3000</v>
      </c>
      <c r="G34" s="80">
        <f t="shared" si="0"/>
        <v>3000</v>
      </c>
      <c r="H34" s="27"/>
      <c r="I34" s="9"/>
    </row>
    <row r="35" spans="1:9" ht="15">
      <c r="A35" s="15" t="s">
        <v>147</v>
      </c>
      <c r="B35" s="17">
        <f>'PLANILHA '!B34</f>
        <v>11905</v>
      </c>
      <c r="C35" s="77">
        <v>42795</v>
      </c>
      <c r="D35" s="16" t="s">
        <v>102</v>
      </c>
      <c r="E35" s="17" t="s">
        <v>4</v>
      </c>
      <c r="F35" s="80">
        <v>2900</v>
      </c>
      <c r="G35" s="80">
        <f t="shared" si="0"/>
        <v>2900</v>
      </c>
      <c r="H35" s="27"/>
      <c r="I35" s="9"/>
    </row>
    <row r="36" spans="1:9" ht="15">
      <c r="A36" s="15" t="s">
        <v>148</v>
      </c>
      <c r="B36" s="17">
        <f>'PLANILHA '!B35</f>
        <v>91953</v>
      </c>
      <c r="C36" s="77">
        <v>42795</v>
      </c>
      <c r="D36" s="16" t="s">
        <v>103</v>
      </c>
      <c r="E36" s="17" t="s">
        <v>82</v>
      </c>
      <c r="F36" s="80">
        <v>45</v>
      </c>
      <c r="G36" s="80">
        <f t="shared" si="0"/>
        <v>45</v>
      </c>
      <c r="H36" s="27"/>
      <c r="I36" s="9"/>
    </row>
    <row r="37" spans="1:9" ht="15">
      <c r="A37" s="15" t="s">
        <v>149</v>
      </c>
      <c r="B37" s="17">
        <f>'PLANILHA '!B36</f>
        <v>91959</v>
      </c>
      <c r="C37" s="77">
        <v>42795</v>
      </c>
      <c r="D37" s="16" t="s">
        <v>104</v>
      </c>
      <c r="E37" s="17" t="s">
        <v>82</v>
      </c>
      <c r="F37" s="80">
        <v>1</v>
      </c>
      <c r="G37" s="80">
        <f t="shared" si="0"/>
        <v>1</v>
      </c>
      <c r="H37" s="27"/>
      <c r="I37" s="9"/>
    </row>
    <row r="38" spans="1:9" ht="15">
      <c r="A38" s="15" t="s">
        <v>150</v>
      </c>
      <c r="B38" s="17">
        <f>'PLANILHA '!B37</f>
        <v>91967</v>
      </c>
      <c r="C38" s="77">
        <v>42795</v>
      </c>
      <c r="D38" s="16" t="s">
        <v>105</v>
      </c>
      <c r="E38" s="17" t="s">
        <v>82</v>
      </c>
      <c r="F38" s="80">
        <v>1</v>
      </c>
      <c r="G38" s="80">
        <f t="shared" si="0"/>
        <v>1</v>
      </c>
      <c r="H38" s="27"/>
      <c r="I38" s="9"/>
    </row>
    <row r="39" spans="1:9" ht="15">
      <c r="A39" s="15" t="s">
        <v>151</v>
      </c>
      <c r="B39" s="17">
        <f>'PLANILHA '!B38</f>
        <v>91955</v>
      </c>
      <c r="C39" s="77">
        <v>42795</v>
      </c>
      <c r="D39" s="16" t="s">
        <v>106</v>
      </c>
      <c r="E39" s="17" t="s">
        <v>82</v>
      </c>
      <c r="F39" s="80">
        <v>1</v>
      </c>
      <c r="G39" s="80">
        <f t="shared" si="0"/>
        <v>1</v>
      </c>
      <c r="H39" s="27"/>
      <c r="I39" s="9"/>
    </row>
    <row r="40" spans="1:9" ht="15">
      <c r="A40" s="15" t="s">
        <v>152</v>
      </c>
      <c r="B40" s="17" t="str">
        <f>'PLANILHA '!B39</f>
        <v>73953/006</v>
      </c>
      <c r="C40" s="77">
        <v>42795</v>
      </c>
      <c r="D40" s="16" t="s">
        <v>107</v>
      </c>
      <c r="E40" s="17" t="s">
        <v>82</v>
      </c>
      <c r="F40" s="80">
        <v>30</v>
      </c>
      <c r="G40" s="80">
        <f t="shared" si="0"/>
        <v>30</v>
      </c>
      <c r="H40" s="27"/>
      <c r="I40" s="9"/>
    </row>
    <row r="41" spans="1:9" ht="15">
      <c r="A41" s="15" t="s">
        <v>153</v>
      </c>
      <c r="B41" s="17" t="str">
        <f>'PLANILHA '!B40</f>
        <v>73953/002</v>
      </c>
      <c r="C41" s="77">
        <v>42795</v>
      </c>
      <c r="D41" s="16" t="s">
        <v>424</v>
      </c>
      <c r="E41" s="17" t="s">
        <v>82</v>
      </c>
      <c r="F41" s="80">
        <v>56</v>
      </c>
      <c r="G41" s="80">
        <f t="shared" si="0"/>
        <v>56</v>
      </c>
      <c r="H41" s="27"/>
      <c r="I41" s="9"/>
    </row>
    <row r="42" spans="1:9" ht="15">
      <c r="A42" s="15" t="s">
        <v>154</v>
      </c>
      <c r="B42" s="17" t="str">
        <f>'PLANILHA '!B41</f>
        <v>73831/006</v>
      </c>
      <c r="C42" s="77">
        <v>42795</v>
      </c>
      <c r="D42" s="16" t="s">
        <v>108</v>
      </c>
      <c r="E42" s="17" t="s">
        <v>82</v>
      </c>
      <c r="F42" s="80">
        <v>5</v>
      </c>
      <c r="G42" s="80">
        <f t="shared" si="0"/>
        <v>5</v>
      </c>
      <c r="H42" s="27"/>
      <c r="I42" s="9"/>
    </row>
    <row r="43" spans="1:9" ht="15">
      <c r="A43" s="15" t="s">
        <v>155</v>
      </c>
      <c r="B43" s="17">
        <f>'PLANILHA '!B42</f>
        <v>93040</v>
      </c>
      <c r="C43" s="77">
        <v>42795</v>
      </c>
      <c r="D43" s="16" t="s">
        <v>109</v>
      </c>
      <c r="E43" s="17" t="s">
        <v>82</v>
      </c>
      <c r="F43" s="80">
        <v>6</v>
      </c>
      <c r="G43" s="80">
        <f t="shared" si="0"/>
        <v>6</v>
      </c>
      <c r="H43" s="27"/>
      <c r="I43" s="9"/>
    </row>
    <row r="44" spans="1:9" ht="15">
      <c r="A44" s="15" t="s">
        <v>156</v>
      </c>
      <c r="B44" s="17">
        <f>'PLANILHA '!B43</f>
        <v>93040</v>
      </c>
      <c r="C44" s="77">
        <v>42795</v>
      </c>
      <c r="D44" s="16" t="s">
        <v>110</v>
      </c>
      <c r="E44" s="17" t="s">
        <v>82</v>
      </c>
      <c r="F44" s="80">
        <v>37</v>
      </c>
      <c r="G44" s="80">
        <f t="shared" si="0"/>
        <v>37</v>
      </c>
      <c r="H44" s="27"/>
      <c r="I44" s="9"/>
    </row>
    <row r="45" spans="1:9" ht="15">
      <c r="A45" s="15" t="s">
        <v>157</v>
      </c>
      <c r="B45" s="17">
        <f>'PLANILHA '!B44</f>
        <v>93040</v>
      </c>
      <c r="C45" s="77">
        <v>42795</v>
      </c>
      <c r="D45" s="16" t="s">
        <v>111</v>
      </c>
      <c r="E45" s="17" t="s">
        <v>82</v>
      </c>
      <c r="F45" s="80">
        <v>7</v>
      </c>
      <c r="G45" s="80">
        <f t="shared" si="0"/>
        <v>7</v>
      </c>
      <c r="H45" s="27"/>
      <c r="I45" s="9"/>
    </row>
    <row r="46" spans="1:9" ht="15">
      <c r="A46" s="15" t="s">
        <v>158</v>
      </c>
      <c r="B46" s="17">
        <f>'PLANILHA '!B45</f>
        <v>93040</v>
      </c>
      <c r="C46" s="77">
        <v>42795</v>
      </c>
      <c r="D46" s="16" t="s">
        <v>112</v>
      </c>
      <c r="E46" s="17" t="s">
        <v>82</v>
      </c>
      <c r="F46" s="80">
        <v>43</v>
      </c>
      <c r="G46" s="80">
        <f t="shared" si="0"/>
        <v>43</v>
      </c>
      <c r="H46" s="27"/>
      <c r="I46" s="9"/>
    </row>
    <row r="47" spans="1:9" ht="15">
      <c r="A47" s="15" t="s">
        <v>159</v>
      </c>
      <c r="B47" s="17">
        <f>'PLANILHA '!B46</f>
        <v>83469</v>
      </c>
      <c r="C47" s="77">
        <v>42795</v>
      </c>
      <c r="D47" s="16" t="s">
        <v>113</v>
      </c>
      <c r="E47" s="17" t="s">
        <v>82</v>
      </c>
      <c r="F47" s="80">
        <v>60</v>
      </c>
      <c r="G47" s="80">
        <f t="shared" si="0"/>
        <v>60</v>
      </c>
      <c r="H47" s="27"/>
      <c r="I47" s="9"/>
    </row>
    <row r="48" spans="1:9" ht="15">
      <c r="A48" s="15" t="s">
        <v>160</v>
      </c>
      <c r="B48" s="17">
        <f>'PLANILHA '!B47</f>
        <v>83468</v>
      </c>
      <c r="C48" s="77">
        <v>42795</v>
      </c>
      <c r="D48" s="16" t="s">
        <v>114</v>
      </c>
      <c r="E48" s="17" t="s">
        <v>82</v>
      </c>
      <c r="F48" s="80">
        <v>116</v>
      </c>
      <c r="G48" s="80">
        <f t="shared" si="0"/>
        <v>116</v>
      </c>
      <c r="H48" s="27"/>
      <c r="I48" s="9"/>
    </row>
    <row r="49" spans="1:9" ht="15">
      <c r="A49" s="15" t="s">
        <v>161</v>
      </c>
      <c r="B49" s="17" t="str">
        <f>'PLANILHA '!B48</f>
        <v>74094/001</v>
      </c>
      <c r="C49" s="77">
        <v>42795</v>
      </c>
      <c r="D49" s="16" t="s">
        <v>115</v>
      </c>
      <c r="E49" s="17" t="s">
        <v>82</v>
      </c>
      <c r="F49" s="80">
        <v>6</v>
      </c>
      <c r="G49" s="80">
        <f t="shared" si="0"/>
        <v>6</v>
      </c>
      <c r="H49" s="27"/>
      <c r="I49" s="9"/>
    </row>
    <row r="50" spans="1:9" ht="15">
      <c r="A50" s="15" t="s">
        <v>162</v>
      </c>
      <c r="B50" s="17" t="str">
        <f>'PLANILHA '!B49</f>
        <v>74094/001</v>
      </c>
      <c r="C50" s="77">
        <v>42795</v>
      </c>
      <c r="D50" s="16" t="s">
        <v>116</v>
      </c>
      <c r="E50" s="17" t="s">
        <v>82</v>
      </c>
      <c r="F50" s="80">
        <v>5</v>
      </c>
      <c r="G50" s="80">
        <f t="shared" si="0"/>
        <v>5</v>
      </c>
      <c r="H50" s="27"/>
      <c r="I50" s="9"/>
    </row>
    <row r="51" spans="1:9" ht="15">
      <c r="A51" s="15" t="s">
        <v>163</v>
      </c>
      <c r="B51" s="17">
        <f>'PLANILHA '!B50</f>
        <v>72259</v>
      </c>
      <c r="C51" s="77">
        <v>42795</v>
      </c>
      <c r="D51" s="16" t="s">
        <v>117</v>
      </c>
      <c r="E51" s="17" t="s">
        <v>82</v>
      </c>
      <c r="F51" s="80">
        <v>100</v>
      </c>
      <c r="G51" s="80">
        <f t="shared" si="0"/>
        <v>100</v>
      </c>
      <c r="H51" s="27"/>
      <c r="I51" s="9"/>
    </row>
    <row r="52" spans="1:9" ht="15">
      <c r="A52" s="15" t="s">
        <v>164</v>
      </c>
      <c r="B52" s="17">
        <f>'PLANILHA '!B51</f>
        <v>72259</v>
      </c>
      <c r="C52" s="77">
        <v>42795</v>
      </c>
      <c r="D52" s="16" t="s">
        <v>118</v>
      </c>
      <c r="E52" s="17" t="s">
        <v>82</v>
      </c>
      <c r="F52" s="80">
        <v>400</v>
      </c>
      <c r="G52" s="80">
        <f t="shared" si="0"/>
        <v>400</v>
      </c>
      <c r="H52" s="27"/>
      <c r="I52" s="9"/>
    </row>
    <row r="53" spans="1:9" ht="15">
      <c r="A53" s="15" t="s">
        <v>165</v>
      </c>
      <c r="B53" s="17">
        <f>'PLANILHA '!B52</f>
        <v>72259</v>
      </c>
      <c r="C53" s="77">
        <v>42795</v>
      </c>
      <c r="D53" s="16" t="s">
        <v>119</v>
      </c>
      <c r="E53" s="17" t="s">
        <v>82</v>
      </c>
      <c r="F53" s="80">
        <v>80</v>
      </c>
      <c r="G53" s="80">
        <f t="shared" si="0"/>
        <v>80</v>
      </c>
      <c r="H53" s="27"/>
      <c r="I53" s="9"/>
    </row>
    <row r="54" spans="1:9" ht="15">
      <c r="A54" s="15" t="s">
        <v>166</v>
      </c>
      <c r="B54" s="17">
        <f>'PLANILHA '!B53</f>
        <v>72260</v>
      </c>
      <c r="C54" s="77">
        <v>42795</v>
      </c>
      <c r="D54" s="16" t="s">
        <v>120</v>
      </c>
      <c r="E54" s="17" t="s">
        <v>82</v>
      </c>
      <c r="F54" s="80">
        <v>80</v>
      </c>
      <c r="G54" s="80">
        <f t="shared" si="0"/>
        <v>80</v>
      </c>
      <c r="H54" s="27"/>
      <c r="I54" s="9"/>
    </row>
    <row r="55" spans="1:9" ht="15">
      <c r="A55" s="15" t="s">
        <v>167</v>
      </c>
      <c r="B55" s="17" t="str">
        <f>'PLANILHA '!B54</f>
        <v>74094/001</v>
      </c>
      <c r="C55" s="77">
        <v>42795</v>
      </c>
      <c r="D55" s="16" t="s">
        <v>428</v>
      </c>
      <c r="E55" s="17" t="s">
        <v>82</v>
      </c>
      <c r="F55" s="80">
        <v>59</v>
      </c>
      <c r="G55" s="80">
        <f t="shared" si="0"/>
        <v>59</v>
      </c>
      <c r="H55" s="27"/>
      <c r="I55" s="9"/>
    </row>
    <row r="56" spans="1:9" ht="15">
      <c r="A56" s="15" t="s">
        <v>168</v>
      </c>
      <c r="B56" s="17">
        <f>'PLANILHA '!B55</f>
        <v>93677</v>
      </c>
      <c r="C56" s="77">
        <v>42795</v>
      </c>
      <c r="D56" s="16" t="s">
        <v>121</v>
      </c>
      <c r="E56" s="17" t="s">
        <v>82</v>
      </c>
      <c r="F56" s="80">
        <v>10</v>
      </c>
      <c r="G56" s="80">
        <f t="shared" si="0"/>
        <v>10</v>
      </c>
      <c r="H56" s="27"/>
      <c r="I56" s="9"/>
    </row>
    <row r="57" spans="1:9" ht="15">
      <c r="A57" s="15" t="s">
        <v>169</v>
      </c>
      <c r="B57" s="17">
        <f>'PLANILHA '!B56</f>
        <v>93677</v>
      </c>
      <c r="C57" s="77">
        <v>42795</v>
      </c>
      <c r="D57" s="16" t="s">
        <v>122</v>
      </c>
      <c r="E57" s="17" t="s">
        <v>82</v>
      </c>
      <c r="F57" s="80">
        <v>10</v>
      </c>
      <c r="G57" s="80">
        <f t="shared" si="0"/>
        <v>10</v>
      </c>
      <c r="H57" s="27"/>
      <c r="I57" s="9"/>
    </row>
    <row r="58" spans="1:9" ht="15">
      <c r="A58" s="15" t="s">
        <v>170</v>
      </c>
      <c r="B58" s="17">
        <f>'PLANILHA '!B57</f>
        <v>404</v>
      </c>
      <c r="C58" s="77">
        <v>42795</v>
      </c>
      <c r="D58" s="16" t="s">
        <v>123</v>
      </c>
      <c r="E58" s="17" t="s">
        <v>80</v>
      </c>
      <c r="F58" s="80">
        <v>10</v>
      </c>
      <c r="G58" s="80">
        <f t="shared" si="0"/>
        <v>10</v>
      </c>
      <c r="H58" s="27"/>
      <c r="I58" s="9"/>
    </row>
    <row r="59" spans="1:9" ht="15">
      <c r="A59" s="15" t="s">
        <v>171</v>
      </c>
      <c r="B59" s="17">
        <f>'PLANILHA '!B58</f>
        <v>83367</v>
      </c>
      <c r="C59" s="77">
        <v>42795</v>
      </c>
      <c r="D59" s="16" t="s">
        <v>124</v>
      </c>
      <c r="E59" s="17" t="s">
        <v>82</v>
      </c>
      <c r="F59" s="80">
        <v>1</v>
      </c>
      <c r="G59" s="80">
        <f t="shared" si="0"/>
        <v>1</v>
      </c>
      <c r="H59" s="27"/>
      <c r="I59" s="9"/>
    </row>
    <row r="60" spans="1:9" ht="15">
      <c r="A60" s="15" t="s">
        <v>444</v>
      </c>
      <c r="B60" s="17">
        <f>'PLANILHA '!B59</f>
        <v>83367</v>
      </c>
      <c r="C60" s="77">
        <v>42795</v>
      </c>
      <c r="D60" s="16" t="s">
        <v>125</v>
      </c>
      <c r="E60" s="17" t="s">
        <v>82</v>
      </c>
      <c r="F60" s="80">
        <v>1</v>
      </c>
      <c r="G60" s="80">
        <f t="shared" si="0"/>
        <v>1</v>
      </c>
      <c r="H60" s="27"/>
      <c r="I60" s="9"/>
    </row>
    <row r="61" spans="1:9" ht="15">
      <c r="A61" s="29"/>
      <c r="B61" s="29"/>
      <c r="C61" s="29"/>
      <c r="D61" s="29"/>
      <c r="E61" s="29"/>
      <c r="F61" s="29"/>
      <c r="G61" s="29"/>
      <c r="H61" s="27"/>
      <c r="I61" s="9"/>
    </row>
    <row r="62" spans="1:9" ht="15">
      <c r="A62" s="150" t="s">
        <v>173</v>
      </c>
      <c r="B62" s="14"/>
      <c r="C62" s="77"/>
      <c r="D62" s="149" t="s">
        <v>172</v>
      </c>
      <c r="E62" s="17"/>
      <c r="F62" s="80"/>
      <c r="G62" s="121"/>
      <c r="H62" s="27"/>
      <c r="I62" s="9"/>
    </row>
    <row r="63" spans="1:9" ht="15">
      <c r="A63" s="15" t="s">
        <v>17</v>
      </c>
      <c r="B63" s="17" t="str">
        <f>'PLANILHA '!B62</f>
        <v>73767/002</v>
      </c>
      <c r="C63" s="77">
        <v>42795</v>
      </c>
      <c r="D63" s="16" t="s">
        <v>221</v>
      </c>
      <c r="E63" s="17" t="s">
        <v>82</v>
      </c>
      <c r="F63" s="80">
        <v>1</v>
      </c>
      <c r="G63" s="80">
        <f>F63</f>
        <v>1</v>
      </c>
      <c r="H63" s="27"/>
      <c r="I63" s="9"/>
    </row>
    <row r="64" spans="1:9" ht="15">
      <c r="A64" s="15" t="s">
        <v>18</v>
      </c>
      <c r="B64" s="17">
        <f>'PLANILHA '!B63</f>
        <v>11789</v>
      </c>
      <c r="C64" s="77">
        <v>42795</v>
      </c>
      <c r="D64" s="16" t="s">
        <v>222</v>
      </c>
      <c r="E64" s="17" t="s">
        <v>82</v>
      </c>
      <c r="F64" s="80">
        <v>3</v>
      </c>
      <c r="G64" s="80">
        <f aca="true" t="shared" si="1" ref="G64:G113">F64</f>
        <v>3</v>
      </c>
      <c r="H64" s="27"/>
      <c r="I64" s="9"/>
    </row>
    <row r="65" spans="1:9" ht="15">
      <c r="A65" s="15" t="s">
        <v>22</v>
      </c>
      <c r="B65" s="17">
        <f>'PLANILHA '!B64</f>
        <v>11789</v>
      </c>
      <c r="C65" s="77">
        <v>42795</v>
      </c>
      <c r="D65" s="16" t="s">
        <v>223</v>
      </c>
      <c r="E65" s="17" t="s">
        <v>82</v>
      </c>
      <c r="F65" s="80">
        <v>9</v>
      </c>
      <c r="G65" s="80">
        <f t="shared" si="1"/>
        <v>9</v>
      </c>
      <c r="H65" s="27"/>
      <c r="I65" s="9"/>
    </row>
    <row r="66" spans="1:9" ht="15">
      <c r="A66" s="15" t="s">
        <v>25</v>
      </c>
      <c r="B66" s="17">
        <f>'PLANILHA '!B65</f>
        <v>342</v>
      </c>
      <c r="C66" s="77">
        <v>42795</v>
      </c>
      <c r="D66" s="16" t="s">
        <v>224</v>
      </c>
      <c r="E66" s="17" t="s">
        <v>225</v>
      </c>
      <c r="F66" s="80">
        <v>2</v>
      </c>
      <c r="G66" s="80">
        <f t="shared" si="1"/>
        <v>2</v>
      </c>
      <c r="H66" s="27"/>
      <c r="I66" s="9"/>
    </row>
    <row r="67" spans="1:9" ht="15">
      <c r="A67" s="15" t="s">
        <v>174</v>
      </c>
      <c r="B67" s="17">
        <f>'PLANILHA '!B66</f>
        <v>39216</v>
      </c>
      <c r="C67" s="77">
        <v>42795</v>
      </c>
      <c r="D67" s="16" t="s">
        <v>226</v>
      </c>
      <c r="E67" s="17" t="s">
        <v>82</v>
      </c>
      <c r="F67" s="80">
        <v>2</v>
      </c>
      <c r="G67" s="80">
        <f t="shared" si="1"/>
        <v>2</v>
      </c>
      <c r="H67" s="27"/>
      <c r="I67" s="9"/>
    </row>
    <row r="68" spans="1:9" ht="15">
      <c r="A68" s="15" t="s">
        <v>175</v>
      </c>
      <c r="B68" s="17">
        <f>'PLANILHA '!B67</f>
        <v>39182</v>
      </c>
      <c r="C68" s="77">
        <v>42795</v>
      </c>
      <c r="D68" s="16" t="s">
        <v>227</v>
      </c>
      <c r="E68" s="17" t="s">
        <v>82</v>
      </c>
      <c r="F68" s="80">
        <v>2</v>
      </c>
      <c r="G68" s="80">
        <f t="shared" si="1"/>
        <v>2</v>
      </c>
      <c r="H68" s="27"/>
      <c r="I68" s="9"/>
    </row>
    <row r="69" spans="1:9" ht="15">
      <c r="A69" s="15" t="s">
        <v>176</v>
      </c>
      <c r="B69" s="17">
        <f>'PLANILHA '!B68</f>
        <v>1051</v>
      </c>
      <c r="C69" s="77">
        <v>42795</v>
      </c>
      <c r="D69" s="16" t="s">
        <v>228</v>
      </c>
      <c r="E69" s="17" t="s">
        <v>82</v>
      </c>
      <c r="F69" s="80">
        <v>2</v>
      </c>
      <c r="G69" s="80">
        <f t="shared" si="1"/>
        <v>2</v>
      </c>
      <c r="H69" s="27"/>
      <c r="I69" s="9"/>
    </row>
    <row r="70" spans="1:9" ht="15">
      <c r="A70" s="15" t="s">
        <v>177</v>
      </c>
      <c r="B70" s="17">
        <f>'PLANILHA '!B69</f>
        <v>901</v>
      </c>
      <c r="C70" s="77">
        <v>42795</v>
      </c>
      <c r="D70" s="16" t="s">
        <v>229</v>
      </c>
      <c r="E70" s="17" t="s">
        <v>4</v>
      </c>
      <c r="F70" s="80">
        <v>90</v>
      </c>
      <c r="G70" s="80">
        <f t="shared" si="1"/>
        <v>90</v>
      </c>
      <c r="H70" s="27"/>
      <c r="I70" s="9"/>
    </row>
    <row r="71" spans="1:9" ht="15">
      <c r="A71" s="15" t="s">
        <v>178</v>
      </c>
      <c r="B71" s="17">
        <f>'PLANILHA '!B70</f>
        <v>92998</v>
      </c>
      <c r="C71" s="77">
        <v>42795</v>
      </c>
      <c r="D71" s="16" t="s">
        <v>230</v>
      </c>
      <c r="E71" s="17" t="s">
        <v>4</v>
      </c>
      <c r="F71" s="80">
        <v>70</v>
      </c>
      <c r="G71" s="80">
        <f t="shared" si="1"/>
        <v>70</v>
      </c>
      <c r="H71" s="27"/>
      <c r="I71" s="9"/>
    </row>
    <row r="72" spans="1:9" ht="15">
      <c r="A72" s="15" t="s">
        <v>179</v>
      </c>
      <c r="B72" s="17">
        <f>'PLANILHA '!B71</f>
        <v>92992</v>
      </c>
      <c r="C72" s="77">
        <v>42795</v>
      </c>
      <c r="D72" s="16" t="s">
        <v>231</v>
      </c>
      <c r="E72" s="17" t="s">
        <v>4</v>
      </c>
      <c r="F72" s="80">
        <v>30</v>
      </c>
      <c r="G72" s="80">
        <f t="shared" si="1"/>
        <v>30</v>
      </c>
      <c r="H72" s="27"/>
      <c r="I72" s="9"/>
    </row>
    <row r="73" spans="1:9" ht="15">
      <c r="A73" s="15" t="s">
        <v>180</v>
      </c>
      <c r="B73" s="17">
        <f>'PLANILHA '!B72</f>
        <v>92980</v>
      </c>
      <c r="C73" s="77">
        <v>42795</v>
      </c>
      <c r="D73" s="16" t="s">
        <v>232</v>
      </c>
      <c r="E73" s="17" t="s">
        <v>4</v>
      </c>
      <c r="F73" s="80">
        <v>10</v>
      </c>
      <c r="G73" s="80">
        <f t="shared" si="1"/>
        <v>10</v>
      </c>
      <c r="H73" s="27"/>
      <c r="I73" s="9"/>
    </row>
    <row r="74" spans="1:9" ht="15">
      <c r="A74" s="15" t="s">
        <v>181</v>
      </c>
      <c r="B74" s="17">
        <f>'PLANILHA '!B73</f>
        <v>72254</v>
      </c>
      <c r="C74" s="77">
        <v>42795</v>
      </c>
      <c r="D74" s="16" t="s">
        <v>233</v>
      </c>
      <c r="E74" s="17" t="s">
        <v>4</v>
      </c>
      <c r="F74" s="80">
        <v>50</v>
      </c>
      <c r="G74" s="80">
        <f t="shared" si="1"/>
        <v>50</v>
      </c>
      <c r="H74" s="27"/>
      <c r="I74" s="9"/>
    </row>
    <row r="75" spans="1:9" ht="15">
      <c r="A75" s="15" t="s">
        <v>182</v>
      </c>
      <c r="B75" s="17">
        <f>'PLANILHA '!B74</f>
        <v>34643</v>
      </c>
      <c r="C75" s="77">
        <v>42795</v>
      </c>
      <c r="D75" s="16" t="s">
        <v>234</v>
      </c>
      <c r="E75" s="17" t="s">
        <v>82</v>
      </c>
      <c r="F75" s="80">
        <v>9</v>
      </c>
      <c r="G75" s="80">
        <f t="shared" si="1"/>
        <v>9</v>
      </c>
      <c r="H75" s="27"/>
      <c r="I75" s="9"/>
    </row>
    <row r="76" spans="1:9" ht="15">
      <c r="A76" s="15" t="s">
        <v>183</v>
      </c>
      <c r="B76" s="17">
        <f>'PLANILHA '!B75</f>
        <v>83450</v>
      </c>
      <c r="C76" s="77">
        <v>42795</v>
      </c>
      <c r="D76" s="16" t="s">
        <v>235</v>
      </c>
      <c r="E76" s="17" t="s">
        <v>82</v>
      </c>
      <c r="F76" s="80">
        <v>1</v>
      </c>
      <c r="G76" s="80">
        <f t="shared" si="1"/>
        <v>1</v>
      </c>
      <c r="H76" s="27"/>
      <c r="I76" s="9"/>
    </row>
    <row r="77" spans="1:9" ht="15">
      <c r="A77" s="15" t="s">
        <v>184</v>
      </c>
      <c r="B77" s="17">
        <f>'PLANILHA '!B76</f>
        <v>83372</v>
      </c>
      <c r="C77" s="77">
        <v>42795</v>
      </c>
      <c r="D77" s="16" t="s">
        <v>236</v>
      </c>
      <c r="E77" s="17" t="s">
        <v>82</v>
      </c>
      <c r="F77" s="80">
        <v>1</v>
      </c>
      <c r="G77" s="80">
        <f t="shared" si="1"/>
        <v>1</v>
      </c>
      <c r="H77" s="27"/>
      <c r="I77" s="9"/>
    </row>
    <row r="78" spans="1:9" ht="15">
      <c r="A78" s="15" t="s">
        <v>185</v>
      </c>
      <c r="B78" s="17">
        <f>'PLANILHA '!B77</f>
        <v>37533</v>
      </c>
      <c r="C78" s="77">
        <v>42795</v>
      </c>
      <c r="D78" s="16" t="s">
        <v>237</v>
      </c>
      <c r="E78" s="17" t="s">
        <v>82</v>
      </c>
      <c r="F78" s="80">
        <v>3</v>
      </c>
      <c r="G78" s="80">
        <f t="shared" si="1"/>
        <v>3</v>
      </c>
      <c r="H78" s="27"/>
      <c r="I78" s="9"/>
    </row>
    <row r="79" spans="1:9" ht="15">
      <c r="A79" s="15" t="s">
        <v>186</v>
      </c>
      <c r="B79" s="17">
        <f>'PLANILHA '!B78</f>
        <v>40598</v>
      </c>
      <c r="C79" s="77">
        <v>42795</v>
      </c>
      <c r="D79" s="16" t="s">
        <v>238</v>
      </c>
      <c r="E79" s="17" t="s">
        <v>82</v>
      </c>
      <c r="F79" s="80">
        <v>1</v>
      </c>
      <c r="G79" s="80">
        <f t="shared" si="1"/>
        <v>1</v>
      </c>
      <c r="H79" s="27"/>
      <c r="I79" s="9"/>
    </row>
    <row r="80" spans="1:9" ht="15">
      <c r="A80" s="15" t="s">
        <v>187</v>
      </c>
      <c r="B80" s="17">
        <f>'PLANILHA '!B79</f>
        <v>12327</v>
      </c>
      <c r="C80" s="77">
        <v>42795</v>
      </c>
      <c r="D80" s="16" t="s">
        <v>239</v>
      </c>
      <c r="E80" s="17" t="s">
        <v>82</v>
      </c>
      <c r="F80" s="80">
        <v>1</v>
      </c>
      <c r="G80" s="80">
        <f t="shared" si="1"/>
        <v>1</v>
      </c>
      <c r="H80" s="27"/>
      <c r="I80" s="9"/>
    </row>
    <row r="81" spans="1:9" ht="15">
      <c r="A81" s="15" t="s">
        <v>188</v>
      </c>
      <c r="B81" s="17">
        <f>'PLANILHA '!B80</f>
        <v>12327</v>
      </c>
      <c r="C81" s="77">
        <v>42795</v>
      </c>
      <c r="D81" s="16" t="s">
        <v>240</v>
      </c>
      <c r="E81" s="17" t="s">
        <v>82</v>
      </c>
      <c r="F81" s="80">
        <v>2</v>
      </c>
      <c r="G81" s="80">
        <f t="shared" si="1"/>
        <v>2</v>
      </c>
      <c r="H81" s="27"/>
      <c r="I81" s="9"/>
    </row>
    <row r="82" spans="1:9" ht="15">
      <c r="A82" s="15" t="s">
        <v>189</v>
      </c>
      <c r="B82" s="17">
        <f>'PLANILHA '!B81</f>
        <v>12327</v>
      </c>
      <c r="C82" s="77">
        <v>42795</v>
      </c>
      <c r="D82" s="16" t="s">
        <v>241</v>
      </c>
      <c r="E82" s="17" t="s">
        <v>82</v>
      </c>
      <c r="F82" s="80">
        <v>1</v>
      </c>
      <c r="G82" s="80">
        <f t="shared" si="1"/>
        <v>1</v>
      </c>
      <c r="H82" s="27"/>
      <c r="I82" s="9"/>
    </row>
    <row r="83" spans="1:9" ht="15">
      <c r="A83" s="15" t="s">
        <v>190</v>
      </c>
      <c r="B83" s="17">
        <f>'PLANILHA '!B82</f>
        <v>11859</v>
      </c>
      <c r="C83" s="77">
        <v>42795</v>
      </c>
      <c r="D83" s="16" t="s">
        <v>242</v>
      </c>
      <c r="E83" s="17" t="s">
        <v>82</v>
      </c>
      <c r="F83" s="80">
        <v>1</v>
      </c>
      <c r="G83" s="80">
        <f t="shared" si="1"/>
        <v>1</v>
      </c>
      <c r="H83" s="27"/>
      <c r="I83" s="9"/>
    </row>
    <row r="84" spans="1:9" ht="15">
      <c r="A84" s="15" t="s">
        <v>191</v>
      </c>
      <c r="B84" s="17">
        <f>'PLANILHA '!B83</f>
        <v>11859</v>
      </c>
      <c r="C84" s="77">
        <v>42795</v>
      </c>
      <c r="D84" s="16" t="s">
        <v>243</v>
      </c>
      <c r="E84" s="17" t="s">
        <v>82</v>
      </c>
      <c r="F84" s="80">
        <v>3</v>
      </c>
      <c r="G84" s="80">
        <f t="shared" si="1"/>
        <v>3</v>
      </c>
      <c r="H84" s="27"/>
      <c r="I84" s="9"/>
    </row>
    <row r="85" spans="1:9" ht="15">
      <c r="A85" s="15" t="s">
        <v>192</v>
      </c>
      <c r="B85" s="17">
        <f>'PLANILHA '!B84</f>
        <v>1539</v>
      </c>
      <c r="C85" s="77">
        <v>42795</v>
      </c>
      <c r="D85" s="16" t="s">
        <v>244</v>
      </c>
      <c r="E85" s="17" t="s">
        <v>82</v>
      </c>
      <c r="F85" s="80">
        <v>9</v>
      </c>
      <c r="G85" s="80">
        <f t="shared" si="1"/>
        <v>9</v>
      </c>
      <c r="H85" s="27"/>
      <c r="I85" s="9"/>
    </row>
    <row r="86" spans="1:9" ht="15">
      <c r="A86" s="15" t="s">
        <v>193</v>
      </c>
      <c r="B86" s="17">
        <f>'PLANILHA '!B85</f>
        <v>11854</v>
      </c>
      <c r="C86" s="77">
        <v>42795</v>
      </c>
      <c r="D86" s="16" t="s">
        <v>245</v>
      </c>
      <c r="E86" s="17" t="s">
        <v>82</v>
      </c>
      <c r="F86" s="80">
        <v>1</v>
      </c>
      <c r="G86" s="80">
        <f t="shared" si="1"/>
        <v>1</v>
      </c>
      <c r="H86" s="27"/>
      <c r="I86" s="9"/>
    </row>
    <row r="87" spans="1:9" ht="15">
      <c r="A87" s="15" t="s">
        <v>194</v>
      </c>
      <c r="B87" s="17">
        <f>'PLANILHA '!B86</f>
        <v>11854</v>
      </c>
      <c r="C87" s="77">
        <v>42795</v>
      </c>
      <c r="D87" s="16" t="s">
        <v>246</v>
      </c>
      <c r="E87" s="17" t="s">
        <v>82</v>
      </c>
      <c r="F87" s="80">
        <v>2</v>
      </c>
      <c r="G87" s="80">
        <f t="shared" si="1"/>
        <v>2</v>
      </c>
      <c r="H87" s="27"/>
      <c r="I87" s="9"/>
    </row>
    <row r="88" spans="1:9" ht="15">
      <c r="A88" s="15" t="s">
        <v>195</v>
      </c>
      <c r="B88" s="17">
        <f>'PLANILHA '!B87</f>
        <v>72927</v>
      </c>
      <c r="C88" s="77">
        <v>42795</v>
      </c>
      <c r="D88" s="16" t="s">
        <v>247</v>
      </c>
      <c r="E88" s="17" t="s">
        <v>4</v>
      </c>
      <c r="F88" s="80">
        <v>20</v>
      </c>
      <c r="G88" s="80">
        <f t="shared" si="1"/>
        <v>20</v>
      </c>
      <c r="H88" s="27"/>
      <c r="I88" s="9"/>
    </row>
    <row r="89" spans="1:9" ht="15">
      <c r="A89" s="15" t="s">
        <v>196</v>
      </c>
      <c r="B89" s="17">
        <f>'PLANILHA '!B88</f>
        <v>91908</v>
      </c>
      <c r="C89" s="77">
        <v>42795</v>
      </c>
      <c r="D89" s="16" t="s">
        <v>248</v>
      </c>
      <c r="E89" s="17" t="s">
        <v>82</v>
      </c>
      <c r="F89" s="80">
        <v>2</v>
      </c>
      <c r="G89" s="80">
        <f t="shared" si="1"/>
        <v>2</v>
      </c>
      <c r="H89" s="27"/>
      <c r="I89" s="9"/>
    </row>
    <row r="90" spans="1:9" ht="15">
      <c r="A90" s="15" t="s">
        <v>197</v>
      </c>
      <c r="B90" s="17" t="str">
        <f>'PLANILHA '!B89</f>
        <v>74130/008</v>
      </c>
      <c r="C90" s="77">
        <v>42795</v>
      </c>
      <c r="D90" s="16" t="s">
        <v>249</v>
      </c>
      <c r="E90" s="17" t="s">
        <v>82</v>
      </c>
      <c r="F90" s="80">
        <v>1</v>
      </c>
      <c r="G90" s="80">
        <f t="shared" si="1"/>
        <v>1</v>
      </c>
      <c r="H90" s="27"/>
      <c r="I90" s="9"/>
    </row>
    <row r="91" spans="1:9" ht="15">
      <c r="A91" s="15" t="s">
        <v>198</v>
      </c>
      <c r="B91" s="17">
        <f>'PLANILHA '!B90</f>
        <v>95752</v>
      </c>
      <c r="C91" s="77">
        <v>42795</v>
      </c>
      <c r="D91" s="16" t="s">
        <v>250</v>
      </c>
      <c r="E91" s="17" t="s">
        <v>82</v>
      </c>
      <c r="F91" s="80">
        <v>1</v>
      </c>
      <c r="G91" s="80">
        <f t="shared" si="1"/>
        <v>1</v>
      </c>
      <c r="H91" s="27"/>
      <c r="I91" s="9"/>
    </row>
    <row r="92" spans="1:9" ht="15">
      <c r="A92" s="15" t="s">
        <v>199</v>
      </c>
      <c r="B92" s="17">
        <f>'PLANILHA '!B91</f>
        <v>91870</v>
      </c>
      <c r="C92" s="77">
        <v>42795</v>
      </c>
      <c r="D92" s="16" t="s">
        <v>251</v>
      </c>
      <c r="E92" s="17" t="s">
        <v>82</v>
      </c>
      <c r="F92" s="80">
        <v>1</v>
      </c>
      <c r="G92" s="80">
        <f t="shared" si="1"/>
        <v>1</v>
      </c>
      <c r="H92" s="27"/>
      <c r="I92" s="9"/>
    </row>
    <row r="93" spans="1:9" ht="15">
      <c r="A93" s="15" t="s">
        <v>200</v>
      </c>
      <c r="B93" s="17">
        <f>'PLANILHA '!B92</f>
        <v>93012</v>
      </c>
      <c r="C93" s="77">
        <v>42795</v>
      </c>
      <c r="D93" s="16" t="s">
        <v>252</v>
      </c>
      <c r="E93" s="17" t="s">
        <v>82</v>
      </c>
      <c r="F93" s="80">
        <v>1</v>
      </c>
      <c r="G93" s="80">
        <f t="shared" si="1"/>
        <v>1</v>
      </c>
      <c r="H93" s="27"/>
      <c r="I93" s="9"/>
    </row>
    <row r="94" spans="1:9" ht="15">
      <c r="A94" s="15" t="s">
        <v>201</v>
      </c>
      <c r="B94" s="17">
        <f>'PLANILHA '!B93</f>
        <v>72259</v>
      </c>
      <c r="C94" s="77">
        <v>42795</v>
      </c>
      <c r="D94" s="16" t="s">
        <v>253</v>
      </c>
      <c r="E94" s="17" t="s">
        <v>82</v>
      </c>
      <c r="F94" s="80">
        <v>3</v>
      </c>
      <c r="G94" s="80">
        <f t="shared" si="1"/>
        <v>3</v>
      </c>
      <c r="H94" s="27"/>
      <c r="I94" s="9"/>
    </row>
    <row r="95" spans="1:9" ht="15">
      <c r="A95" s="15" t="s">
        <v>202</v>
      </c>
      <c r="B95" s="17">
        <f>'PLANILHA '!B94</f>
        <v>402</v>
      </c>
      <c r="C95" s="77">
        <v>42795</v>
      </c>
      <c r="D95" s="16" t="s">
        <v>254</v>
      </c>
      <c r="E95" s="17" t="s">
        <v>82</v>
      </c>
      <c r="F95" s="80">
        <v>3</v>
      </c>
      <c r="G95" s="80">
        <f t="shared" si="1"/>
        <v>3</v>
      </c>
      <c r="H95" s="27"/>
      <c r="I95" s="9"/>
    </row>
    <row r="96" spans="1:9" ht="15">
      <c r="A96" s="15" t="s">
        <v>203</v>
      </c>
      <c r="B96" s="17">
        <f>'PLANILHA '!B95</f>
        <v>11837</v>
      </c>
      <c r="C96" s="77">
        <v>42795</v>
      </c>
      <c r="D96" s="16" t="s">
        <v>256</v>
      </c>
      <c r="E96" s="17" t="s">
        <v>82</v>
      </c>
      <c r="F96" s="80">
        <v>3</v>
      </c>
      <c r="G96" s="80">
        <f t="shared" si="1"/>
        <v>3</v>
      </c>
      <c r="H96" s="27"/>
      <c r="I96" s="9"/>
    </row>
    <row r="97" spans="1:9" ht="15">
      <c r="A97" s="15" t="s">
        <v>204</v>
      </c>
      <c r="B97" s="17">
        <f>'PLANILHA '!B96</f>
        <v>68069</v>
      </c>
      <c r="C97" s="77">
        <v>42795</v>
      </c>
      <c r="D97" s="16" t="s">
        <v>257</v>
      </c>
      <c r="E97" s="17" t="s">
        <v>82</v>
      </c>
      <c r="F97" s="80">
        <v>9</v>
      </c>
      <c r="G97" s="80">
        <f t="shared" si="1"/>
        <v>9</v>
      </c>
      <c r="H97" s="27"/>
      <c r="I97" s="9"/>
    </row>
    <row r="98" spans="1:9" ht="15">
      <c r="A98" s="15" t="s">
        <v>205</v>
      </c>
      <c r="B98" s="17" t="str">
        <f>'PLANILHA '!B97</f>
        <v>73781/003</v>
      </c>
      <c r="C98" s="77">
        <v>42795</v>
      </c>
      <c r="D98" s="16" t="s">
        <v>258</v>
      </c>
      <c r="E98" s="17" t="s">
        <v>82</v>
      </c>
      <c r="F98" s="80">
        <v>3</v>
      </c>
      <c r="G98" s="80">
        <f t="shared" si="1"/>
        <v>3</v>
      </c>
      <c r="H98" s="27"/>
      <c r="I98" s="9"/>
    </row>
    <row r="99" spans="1:9" ht="15">
      <c r="A99" s="15" t="s">
        <v>206</v>
      </c>
      <c r="B99" s="17">
        <f>'PLANILHA '!B98</f>
        <v>93017</v>
      </c>
      <c r="C99" s="77">
        <v>42795</v>
      </c>
      <c r="D99" s="16" t="s">
        <v>259</v>
      </c>
      <c r="E99" s="17" t="s">
        <v>82</v>
      </c>
      <c r="F99" s="80">
        <v>3</v>
      </c>
      <c r="G99" s="80">
        <f t="shared" si="1"/>
        <v>3</v>
      </c>
      <c r="H99" s="27"/>
      <c r="I99" s="9"/>
    </row>
    <row r="100" spans="1:9" ht="15">
      <c r="A100" s="15" t="s">
        <v>207</v>
      </c>
      <c r="B100" s="17">
        <f>'PLANILHA '!B99</f>
        <v>7581</v>
      </c>
      <c r="C100" s="77">
        <v>42795</v>
      </c>
      <c r="D100" s="16" t="s">
        <v>260</v>
      </c>
      <c r="E100" s="17" t="s">
        <v>82</v>
      </c>
      <c r="F100" s="80">
        <v>3</v>
      </c>
      <c r="G100" s="80">
        <f t="shared" si="1"/>
        <v>3</v>
      </c>
      <c r="H100" s="27"/>
      <c r="I100" s="9"/>
    </row>
    <row r="101" spans="1:9" ht="15">
      <c r="A101" s="15" t="s">
        <v>208</v>
      </c>
      <c r="B101" s="17">
        <f>'PLANILHA '!B100</f>
        <v>38120</v>
      </c>
      <c r="C101" s="77">
        <v>42795</v>
      </c>
      <c r="D101" s="16" t="s">
        <v>261</v>
      </c>
      <c r="E101" s="17" t="s">
        <v>262</v>
      </c>
      <c r="F101" s="80">
        <v>2</v>
      </c>
      <c r="G101" s="80">
        <f t="shared" si="1"/>
        <v>2</v>
      </c>
      <c r="H101" s="27"/>
      <c r="I101" s="9"/>
    </row>
    <row r="102" spans="1:9" ht="15">
      <c r="A102" s="15" t="s">
        <v>209</v>
      </c>
      <c r="B102" s="17" t="str">
        <f>'PLANILHA '!B101</f>
        <v>73844/002</v>
      </c>
      <c r="C102" s="77">
        <v>42795</v>
      </c>
      <c r="D102" s="16" t="s">
        <v>263</v>
      </c>
      <c r="E102" s="17" t="s">
        <v>433</v>
      </c>
      <c r="F102" s="80">
        <v>6</v>
      </c>
      <c r="G102" s="80">
        <f t="shared" si="1"/>
        <v>6</v>
      </c>
      <c r="H102" s="27"/>
      <c r="I102" s="9"/>
    </row>
    <row r="103" spans="1:9" ht="15">
      <c r="A103" s="15" t="s">
        <v>210</v>
      </c>
      <c r="B103" s="17">
        <f>'PLANILHA '!B102</f>
        <v>12362</v>
      </c>
      <c r="C103" s="77">
        <v>42795</v>
      </c>
      <c r="D103" s="16" t="s">
        <v>264</v>
      </c>
      <c r="E103" s="17" t="s">
        <v>82</v>
      </c>
      <c r="F103" s="80">
        <v>1</v>
      </c>
      <c r="G103" s="80">
        <f t="shared" si="1"/>
        <v>1</v>
      </c>
      <c r="H103" s="27"/>
      <c r="I103" s="9"/>
    </row>
    <row r="104" spans="1:9" ht="15">
      <c r="A104" s="15" t="s">
        <v>211</v>
      </c>
      <c r="B104" s="17">
        <f>'PLANILHA '!B103</f>
        <v>430</v>
      </c>
      <c r="C104" s="77">
        <v>42795</v>
      </c>
      <c r="D104" s="16" t="s">
        <v>265</v>
      </c>
      <c r="E104" s="17" t="s">
        <v>82</v>
      </c>
      <c r="F104" s="80">
        <v>7</v>
      </c>
      <c r="G104" s="80">
        <f t="shared" si="1"/>
        <v>7</v>
      </c>
      <c r="H104" s="27"/>
      <c r="I104" s="9"/>
    </row>
    <row r="105" spans="1:9" ht="15">
      <c r="A105" s="15" t="s">
        <v>212</v>
      </c>
      <c r="B105" s="17">
        <f>'PLANILHA '!B104</f>
        <v>441</v>
      </c>
      <c r="C105" s="77">
        <v>42795</v>
      </c>
      <c r="D105" s="16" t="s">
        <v>266</v>
      </c>
      <c r="E105" s="17" t="s">
        <v>82</v>
      </c>
      <c r="F105" s="80">
        <v>3</v>
      </c>
      <c r="G105" s="80">
        <f t="shared" si="1"/>
        <v>3</v>
      </c>
      <c r="H105" s="27"/>
      <c r="I105" s="9"/>
    </row>
    <row r="106" spans="1:9" ht="15">
      <c r="A106" s="15" t="s">
        <v>213</v>
      </c>
      <c r="B106" s="17">
        <f>'PLANILHA '!B105</f>
        <v>11058</v>
      </c>
      <c r="C106" s="77">
        <v>42795</v>
      </c>
      <c r="D106" s="16" t="s">
        <v>267</v>
      </c>
      <c r="E106" s="17" t="s">
        <v>82</v>
      </c>
      <c r="F106" s="80">
        <v>4</v>
      </c>
      <c r="G106" s="80">
        <f t="shared" si="1"/>
        <v>4</v>
      </c>
      <c r="H106" s="27"/>
      <c r="I106" s="9"/>
    </row>
    <row r="107" spans="1:9" ht="15">
      <c r="A107" s="15" t="s">
        <v>214</v>
      </c>
      <c r="B107" s="17">
        <f>'PLANILHA '!B106</f>
        <v>83641</v>
      </c>
      <c r="C107" s="77">
        <v>42795</v>
      </c>
      <c r="D107" s="16" t="s">
        <v>268</v>
      </c>
      <c r="E107" s="17" t="s">
        <v>82</v>
      </c>
      <c r="F107" s="80">
        <v>3</v>
      </c>
      <c r="G107" s="80">
        <f t="shared" si="1"/>
        <v>3</v>
      </c>
      <c r="H107" s="27"/>
      <c r="I107" s="9"/>
    </row>
    <row r="108" spans="1:9" ht="28.5">
      <c r="A108" s="15" t="s">
        <v>215</v>
      </c>
      <c r="B108" s="17" t="str">
        <f>'PLANILHA '!B107</f>
        <v>73783/017</v>
      </c>
      <c r="C108" s="77">
        <v>42795</v>
      </c>
      <c r="D108" s="16" t="s">
        <v>269</v>
      </c>
      <c r="E108" s="17" t="s">
        <v>82</v>
      </c>
      <c r="F108" s="80">
        <v>2</v>
      </c>
      <c r="G108" s="80">
        <f t="shared" si="1"/>
        <v>2</v>
      </c>
      <c r="H108" s="27"/>
      <c r="I108" s="9"/>
    </row>
    <row r="109" spans="1:9" ht="15">
      <c r="A109" s="15" t="s">
        <v>216</v>
      </c>
      <c r="B109" s="17">
        <f>'PLANILHA '!B108</f>
        <v>7581</v>
      </c>
      <c r="C109" s="77">
        <v>42795</v>
      </c>
      <c r="D109" s="16" t="s">
        <v>270</v>
      </c>
      <c r="E109" s="17" t="s">
        <v>82</v>
      </c>
      <c r="F109" s="80">
        <v>1</v>
      </c>
      <c r="G109" s="80">
        <f t="shared" si="1"/>
        <v>1</v>
      </c>
      <c r="H109" s="27"/>
      <c r="I109" s="9"/>
    </row>
    <row r="110" spans="1:9" ht="15">
      <c r="A110" s="15" t="s">
        <v>217</v>
      </c>
      <c r="B110" s="17">
        <f>'PLANILHA '!B109</f>
        <v>73624</v>
      </c>
      <c r="C110" s="77">
        <v>42795</v>
      </c>
      <c r="D110" s="16" t="s">
        <v>271</v>
      </c>
      <c r="E110" s="17" t="s">
        <v>82</v>
      </c>
      <c r="F110" s="80">
        <v>2</v>
      </c>
      <c r="G110" s="80">
        <f t="shared" si="1"/>
        <v>2</v>
      </c>
      <c r="H110" s="27"/>
      <c r="I110" s="9"/>
    </row>
    <row r="111" spans="1:9" ht="15">
      <c r="A111" s="15" t="s">
        <v>218</v>
      </c>
      <c r="B111" s="17">
        <f>'PLANILHA '!B110</f>
        <v>1593</v>
      </c>
      <c r="C111" s="77">
        <v>42795</v>
      </c>
      <c r="D111" s="16" t="s">
        <v>272</v>
      </c>
      <c r="E111" s="17" t="s">
        <v>82</v>
      </c>
      <c r="F111" s="80">
        <v>6</v>
      </c>
      <c r="G111" s="80">
        <f t="shared" si="1"/>
        <v>6</v>
      </c>
      <c r="H111" s="27"/>
      <c r="I111" s="9"/>
    </row>
    <row r="112" spans="1:9" ht="15">
      <c r="A112" s="15" t="s">
        <v>219</v>
      </c>
      <c r="B112" s="17">
        <f>'PLANILHA '!B111</f>
        <v>1590</v>
      </c>
      <c r="C112" s="77">
        <v>42795</v>
      </c>
      <c r="D112" s="16" t="s">
        <v>273</v>
      </c>
      <c r="E112" s="17" t="s">
        <v>82</v>
      </c>
      <c r="F112" s="80">
        <v>2</v>
      </c>
      <c r="G112" s="80">
        <f t="shared" si="1"/>
        <v>2</v>
      </c>
      <c r="H112" s="27"/>
      <c r="I112" s="9"/>
    </row>
    <row r="113" spans="1:9" ht="15">
      <c r="A113" s="15" t="s">
        <v>220</v>
      </c>
      <c r="B113" s="17" t="str">
        <f>'PLANILHA '!B112</f>
        <v>73857/002</v>
      </c>
      <c r="C113" s="77">
        <v>42795</v>
      </c>
      <c r="D113" s="16" t="s">
        <v>274</v>
      </c>
      <c r="E113" s="17" t="s">
        <v>82</v>
      </c>
      <c r="F113" s="80">
        <v>1</v>
      </c>
      <c r="G113" s="80">
        <f t="shared" si="1"/>
        <v>1</v>
      </c>
      <c r="H113" s="27"/>
      <c r="I113" s="9"/>
    </row>
    <row r="114" spans="1:9" ht="15">
      <c r="A114" s="29"/>
      <c r="B114" s="29"/>
      <c r="C114" s="29"/>
      <c r="D114" s="29"/>
      <c r="E114" s="29"/>
      <c r="F114" s="29"/>
      <c r="G114" s="29"/>
      <c r="H114" s="27"/>
      <c r="I114" s="9"/>
    </row>
    <row r="115" spans="1:9" ht="15">
      <c r="A115" s="150" t="s">
        <v>275</v>
      </c>
      <c r="B115" s="14"/>
      <c r="C115" s="77"/>
      <c r="D115" s="149" t="s">
        <v>343</v>
      </c>
      <c r="E115" s="17"/>
      <c r="F115" s="80"/>
      <c r="G115" s="121"/>
      <c r="H115" s="27"/>
      <c r="I115" s="9"/>
    </row>
    <row r="116" spans="1:9" ht="15">
      <c r="A116" s="15" t="s">
        <v>276</v>
      </c>
      <c r="B116" s="17" t="str">
        <f>'PLANILHA '!B115</f>
        <v>73767/002</v>
      </c>
      <c r="C116" s="77">
        <v>42795</v>
      </c>
      <c r="D116" s="16" t="s">
        <v>221</v>
      </c>
      <c r="E116" s="17" t="s">
        <v>82</v>
      </c>
      <c r="F116" s="80">
        <v>3</v>
      </c>
      <c r="G116" s="80">
        <f>F116</f>
        <v>3</v>
      </c>
      <c r="H116" s="27"/>
      <c r="I116" s="9"/>
    </row>
    <row r="117" spans="1:9" ht="15">
      <c r="A117" s="15" t="s">
        <v>277</v>
      </c>
      <c r="B117" s="17">
        <f>'PLANILHA '!B116</f>
        <v>11789</v>
      </c>
      <c r="C117" s="77">
        <v>42795</v>
      </c>
      <c r="D117" s="16" t="s">
        <v>317</v>
      </c>
      <c r="E117" s="17" t="s">
        <v>82</v>
      </c>
      <c r="F117" s="80">
        <v>57</v>
      </c>
      <c r="G117" s="80">
        <f aca="true" t="shared" si="2" ref="G117:G156">F117</f>
        <v>57</v>
      </c>
      <c r="H117" s="27"/>
      <c r="I117" s="9"/>
    </row>
    <row r="118" spans="1:9" ht="15">
      <c r="A118" s="15" t="s">
        <v>278</v>
      </c>
      <c r="B118" s="17">
        <f>'PLANILHA '!B117</f>
        <v>88544</v>
      </c>
      <c r="C118" s="77">
        <v>42795</v>
      </c>
      <c r="D118" s="16" t="s">
        <v>318</v>
      </c>
      <c r="E118" s="17" t="s">
        <v>82</v>
      </c>
      <c r="F118" s="80">
        <v>2</v>
      </c>
      <c r="G118" s="80">
        <f t="shared" si="2"/>
        <v>2</v>
      </c>
      <c r="H118" s="27"/>
      <c r="I118" s="9"/>
    </row>
    <row r="119" spans="1:9" ht="15">
      <c r="A119" s="15" t="s">
        <v>279</v>
      </c>
      <c r="B119" s="17">
        <f>'PLANILHA '!B118</f>
        <v>379</v>
      </c>
      <c r="C119" s="77">
        <v>42795</v>
      </c>
      <c r="D119" s="16" t="s">
        <v>319</v>
      </c>
      <c r="E119" s="17" t="s">
        <v>82</v>
      </c>
      <c r="F119" s="80">
        <v>4</v>
      </c>
      <c r="G119" s="80">
        <f t="shared" si="2"/>
        <v>4</v>
      </c>
      <c r="H119" s="27"/>
      <c r="I119" s="9"/>
    </row>
    <row r="120" spans="1:9" ht="15">
      <c r="A120" s="15" t="s">
        <v>280</v>
      </c>
      <c r="B120" s="17">
        <f>'PLANILHA '!B119</f>
        <v>379</v>
      </c>
      <c r="C120" s="77">
        <v>42795</v>
      </c>
      <c r="D120" s="16" t="s">
        <v>320</v>
      </c>
      <c r="E120" s="17" t="s">
        <v>82</v>
      </c>
      <c r="F120" s="80">
        <v>8</v>
      </c>
      <c r="G120" s="80">
        <f t="shared" si="2"/>
        <v>8</v>
      </c>
      <c r="H120" s="27"/>
      <c r="I120" s="9"/>
    </row>
    <row r="121" spans="1:9" ht="15">
      <c r="A121" s="15" t="s">
        <v>281</v>
      </c>
      <c r="B121" s="17">
        <f>'PLANILHA '!B120</f>
        <v>901</v>
      </c>
      <c r="C121" s="77">
        <v>42795</v>
      </c>
      <c r="D121" s="16" t="s">
        <v>321</v>
      </c>
      <c r="E121" s="17" t="s">
        <v>4</v>
      </c>
      <c r="F121" s="80">
        <v>360</v>
      </c>
      <c r="G121" s="80">
        <f t="shared" si="2"/>
        <v>360</v>
      </c>
      <c r="H121" s="27"/>
      <c r="I121" s="9"/>
    </row>
    <row r="122" spans="1:9" ht="15">
      <c r="A122" s="15" t="s">
        <v>282</v>
      </c>
      <c r="B122" s="17">
        <f>'PLANILHA '!B121</f>
        <v>40598</v>
      </c>
      <c r="C122" s="77">
        <v>42795</v>
      </c>
      <c r="D122" s="16" t="s">
        <v>238</v>
      </c>
      <c r="E122" s="17" t="s">
        <v>82</v>
      </c>
      <c r="F122" s="80">
        <v>2</v>
      </c>
      <c r="G122" s="80">
        <f t="shared" si="2"/>
        <v>2</v>
      </c>
      <c r="H122" s="27"/>
      <c r="I122" s="9"/>
    </row>
    <row r="123" spans="1:9" ht="15">
      <c r="A123" s="15" t="s">
        <v>283</v>
      </c>
      <c r="B123" s="17" t="str">
        <f>'PLANILHA '!B122</f>
        <v>73780/001</v>
      </c>
      <c r="C123" s="77">
        <v>42795</v>
      </c>
      <c r="D123" s="16" t="s">
        <v>322</v>
      </c>
      <c r="E123" s="17" t="s">
        <v>82</v>
      </c>
      <c r="F123" s="80">
        <v>3</v>
      </c>
      <c r="G123" s="80">
        <f t="shared" si="2"/>
        <v>3</v>
      </c>
      <c r="H123" s="27"/>
      <c r="I123" s="9"/>
    </row>
    <row r="124" spans="1:9" ht="15">
      <c r="A124" s="15" t="s">
        <v>284</v>
      </c>
      <c r="B124" s="17">
        <f>'PLANILHA '!B123</f>
        <v>12327</v>
      </c>
      <c r="C124" s="77">
        <v>42795</v>
      </c>
      <c r="D124" s="16" t="s">
        <v>323</v>
      </c>
      <c r="E124" s="17" t="s">
        <v>82</v>
      </c>
      <c r="F124" s="80">
        <v>2</v>
      </c>
      <c r="G124" s="80">
        <f t="shared" si="2"/>
        <v>2</v>
      </c>
      <c r="H124" s="27"/>
      <c r="I124" s="9"/>
    </row>
    <row r="125" spans="1:9" ht="15">
      <c r="A125" s="15" t="s">
        <v>285</v>
      </c>
      <c r="B125" s="17">
        <f>'PLANILHA '!B124</f>
        <v>12327</v>
      </c>
      <c r="C125" s="77">
        <v>42795</v>
      </c>
      <c r="D125" s="16" t="s">
        <v>324</v>
      </c>
      <c r="E125" s="17" t="s">
        <v>82</v>
      </c>
      <c r="F125" s="80">
        <v>2</v>
      </c>
      <c r="G125" s="80">
        <f t="shared" si="2"/>
        <v>2</v>
      </c>
      <c r="H125" s="27"/>
      <c r="I125" s="9"/>
    </row>
    <row r="126" spans="1:9" ht="15">
      <c r="A126" s="15" t="s">
        <v>286</v>
      </c>
      <c r="B126" s="17">
        <f>'PLANILHA '!B125</f>
        <v>12327</v>
      </c>
      <c r="C126" s="77">
        <v>42795</v>
      </c>
      <c r="D126" s="16" t="s">
        <v>325</v>
      </c>
      <c r="E126" s="17" t="s">
        <v>82</v>
      </c>
      <c r="F126" s="80">
        <v>2</v>
      </c>
      <c r="G126" s="80">
        <f t="shared" si="2"/>
        <v>2</v>
      </c>
      <c r="H126" s="27"/>
      <c r="I126" s="9"/>
    </row>
    <row r="127" spans="1:9" ht="15">
      <c r="A127" s="15" t="s">
        <v>287</v>
      </c>
      <c r="B127" s="17">
        <f>'PLANILHA '!B126</f>
        <v>12327</v>
      </c>
      <c r="C127" s="77">
        <v>42795</v>
      </c>
      <c r="D127" s="16" t="s">
        <v>326</v>
      </c>
      <c r="E127" s="17" t="s">
        <v>82</v>
      </c>
      <c r="F127" s="80">
        <v>1</v>
      </c>
      <c r="G127" s="80">
        <f t="shared" si="2"/>
        <v>1</v>
      </c>
      <c r="H127" s="27"/>
      <c r="I127" s="9"/>
    </row>
    <row r="128" spans="1:9" ht="15">
      <c r="A128" s="15" t="s">
        <v>288</v>
      </c>
      <c r="B128" s="17">
        <f>'PLANILHA '!B127</f>
        <v>12327</v>
      </c>
      <c r="C128" s="77">
        <v>42795</v>
      </c>
      <c r="D128" s="16" t="s">
        <v>239</v>
      </c>
      <c r="E128" s="17" t="s">
        <v>82</v>
      </c>
      <c r="F128" s="80">
        <v>2</v>
      </c>
      <c r="G128" s="80">
        <f t="shared" si="2"/>
        <v>2</v>
      </c>
      <c r="H128" s="27"/>
      <c r="I128" s="9"/>
    </row>
    <row r="129" spans="1:9" ht="15">
      <c r="A129" s="15" t="s">
        <v>289</v>
      </c>
      <c r="B129" s="17">
        <f>'PLANILHA '!B128</f>
        <v>12327</v>
      </c>
      <c r="C129" s="77">
        <v>42795</v>
      </c>
      <c r="D129" s="16" t="s">
        <v>240</v>
      </c>
      <c r="E129" s="17" t="s">
        <v>82</v>
      </c>
      <c r="F129" s="80">
        <v>2</v>
      </c>
      <c r="G129" s="80">
        <f t="shared" si="2"/>
        <v>2</v>
      </c>
      <c r="H129" s="27"/>
      <c r="I129" s="9"/>
    </row>
    <row r="130" spans="1:9" ht="15">
      <c r="A130" s="15" t="s">
        <v>290</v>
      </c>
      <c r="B130" s="17">
        <f>'PLANILHA '!B129</f>
        <v>12327</v>
      </c>
      <c r="C130" s="77">
        <v>42795</v>
      </c>
      <c r="D130" s="16" t="s">
        <v>241</v>
      </c>
      <c r="E130" s="17" t="s">
        <v>82</v>
      </c>
      <c r="F130" s="80">
        <v>3</v>
      </c>
      <c r="G130" s="80">
        <f t="shared" si="2"/>
        <v>3</v>
      </c>
      <c r="H130" s="27"/>
      <c r="I130" s="9"/>
    </row>
    <row r="131" spans="1:9" ht="15">
      <c r="A131" s="15" t="s">
        <v>291</v>
      </c>
      <c r="B131" s="17">
        <f>'PLANILHA '!B130</f>
        <v>12327</v>
      </c>
      <c r="C131" s="77">
        <v>42795</v>
      </c>
      <c r="D131" s="16" t="s">
        <v>327</v>
      </c>
      <c r="E131" s="17" t="s">
        <v>82</v>
      </c>
      <c r="F131" s="80">
        <v>2</v>
      </c>
      <c r="G131" s="80">
        <f t="shared" si="2"/>
        <v>2</v>
      </c>
      <c r="H131" s="27"/>
      <c r="I131" s="9"/>
    </row>
    <row r="132" spans="1:9" ht="15">
      <c r="A132" s="15" t="s">
        <v>292</v>
      </c>
      <c r="B132" s="17">
        <f>'PLANILHA '!B131</f>
        <v>12327</v>
      </c>
      <c r="C132" s="77">
        <v>42795</v>
      </c>
      <c r="D132" s="16" t="s">
        <v>328</v>
      </c>
      <c r="E132" s="17" t="s">
        <v>82</v>
      </c>
      <c r="F132" s="80">
        <v>2</v>
      </c>
      <c r="G132" s="80">
        <f t="shared" si="2"/>
        <v>2</v>
      </c>
      <c r="H132" s="27"/>
      <c r="I132" s="9"/>
    </row>
    <row r="133" spans="1:9" ht="15">
      <c r="A133" s="15" t="s">
        <v>293</v>
      </c>
      <c r="B133" s="17">
        <f>'PLANILHA '!B132</f>
        <v>1603</v>
      </c>
      <c r="C133" s="77">
        <v>42795</v>
      </c>
      <c r="D133" s="16" t="s">
        <v>329</v>
      </c>
      <c r="E133" s="17" t="s">
        <v>82</v>
      </c>
      <c r="F133" s="80">
        <v>6</v>
      </c>
      <c r="G133" s="80">
        <f t="shared" si="2"/>
        <v>6</v>
      </c>
      <c r="H133" s="27"/>
      <c r="I133" s="9"/>
    </row>
    <row r="134" spans="1:9" ht="15">
      <c r="A134" s="15" t="s">
        <v>294</v>
      </c>
      <c r="B134" s="17">
        <f>'PLANILHA '!B133</f>
        <v>72259</v>
      </c>
      <c r="C134" s="77">
        <v>42795</v>
      </c>
      <c r="D134" s="16" t="s">
        <v>330</v>
      </c>
      <c r="E134" s="17" t="s">
        <v>82</v>
      </c>
      <c r="F134" s="80">
        <v>3</v>
      </c>
      <c r="G134" s="80">
        <f t="shared" si="2"/>
        <v>3</v>
      </c>
      <c r="H134" s="27"/>
      <c r="I134" s="9"/>
    </row>
    <row r="135" spans="1:9" ht="15">
      <c r="A135" s="15" t="s">
        <v>295</v>
      </c>
      <c r="B135" s="17">
        <f>'PLANILHA '!B134</f>
        <v>11854</v>
      </c>
      <c r="C135" s="77">
        <v>42795</v>
      </c>
      <c r="D135" s="16" t="s">
        <v>245</v>
      </c>
      <c r="E135" s="17" t="s">
        <v>82</v>
      </c>
      <c r="F135" s="80">
        <v>1</v>
      </c>
      <c r="G135" s="80">
        <f t="shared" si="2"/>
        <v>1</v>
      </c>
      <c r="H135" s="27"/>
      <c r="I135" s="9"/>
    </row>
    <row r="136" spans="1:9" ht="15">
      <c r="A136" s="15" t="s">
        <v>296</v>
      </c>
      <c r="B136" s="17">
        <f>'PLANILHA '!B135</f>
        <v>11854</v>
      </c>
      <c r="C136" s="77">
        <v>42795</v>
      </c>
      <c r="D136" s="16" t="s">
        <v>331</v>
      </c>
      <c r="E136" s="17" t="s">
        <v>82</v>
      </c>
      <c r="F136" s="80">
        <v>3</v>
      </c>
      <c r="G136" s="80">
        <f t="shared" si="2"/>
        <v>3</v>
      </c>
      <c r="H136" s="27"/>
      <c r="I136" s="9"/>
    </row>
    <row r="137" spans="1:9" ht="15">
      <c r="A137" s="15" t="s">
        <v>297</v>
      </c>
      <c r="B137" s="17">
        <f>'PLANILHA '!B136</f>
        <v>72927</v>
      </c>
      <c r="C137" s="77">
        <v>42795</v>
      </c>
      <c r="D137" s="16" t="s">
        <v>247</v>
      </c>
      <c r="E137" s="17" t="s">
        <v>4</v>
      </c>
      <c r="F137" s="80">
        <v>96</v>
      </c>
      <c r="G137" s="80">
        <f t="shared" si="2"/>
        <v>96</v>
      </c>
      <c r="H137" s="27"/>
      <c r="I137" s="9"/>
    </row>
    <row r="138" spans="1:9" ht="15">
      <c r="A138" s="15" t="s">
        <v>298</v>
      </c>
      <c r="B138" s="17">
        <f>'PLANILHA '!B137</f>
        <v>34519</v>
      </c>
      <c r="C138" s="77">
        <v>42795</v>
      </c>
      <c r="D138" s="16" t="s">
        <v>332</v>
      </c>
      <c r="E138" s="17" t="s">
        <v>82</v>
      </c>
      <c r="F138" s="80">
        <v>1</v>
      </c>
      <c r="G138" s="80">
        <f t="shared" si="2"/>
        <v>1</v>
      </c>
      <c r="H138" s="27"/>
      <c r="I138" s="9"/>
    </row>
    <row r="139" spans="1:9" ht="15">
      <c r="A139" s="15" t="s">
        <v>299</v>
      </c>
      <c r="B139" s="17">
        <f>'PLANILHA '!B138</f>
        <v>402</v>
      </c>
      <c r="C139" s="77">
        <v>42795</v>
      </c>
      <c r="D139" s="16" t="s">
        <v>254</v>
      </c>
      <c r="E139" s="17" t="s">
        <v>82</v>
      </c>
      <c r="F139" s="80">
        <v>9</v>
      </c>
      <c r="G139" s="80">
        <f t="shared" si="2"/>
        <v>9</v>
      </c>
      <c r="H139" s="27"/>
      <c r="I139" s="9"/>
    </row>
    <row r="140" spans="1:9" ht="15">
      <c r="A140" s="15" t="s">
        <v>300</v>
      </c>
      <c r="B140" s="17">
        <f>'PLANILHA '!B139</f>
        <v>11032</v>
      </c>
      <c r="C140" s="77">
        <v>42795</v>
      </c>
      <c r="D140" s="16" t="s">
        <v>255</v>
      </c>
      <c r="E140" s="17" t="s">
        <v>82</v>
      </c>
      <c r="F140" s="80">
        <v>9</v>
      </c>
      <c r="G140" s="80">
        <f t="shared" si="2"/>
        <v>9</v>
      </c>
      <c r="H140" s="27"/>
      <c r="I140" s="9"/>
    </row>
    <row r="141" spans="1:9" ht="15">
      <c r="A141" s="15" t="s">
        <v>301</v>
      </c>
      <c r="B141" s="17">
        <f>'PLANILHA '!B140</f>
        <v>11837</v>
      </c>
      <c r="C141" s="77">
        <v>42795</v>
      </c>
      <c r="D141" s="16" t="s">
        <v>256</v>
      </c>
      <c r="E141" s="17" t="s">
        <v>82</v>
      </c>
      <c r="F141" s="80">
        <v>3</v>
      </c>
      <c r="G141" s="80">
        <f t="shared" si="2"/>
        <v>3</v>
      </c>
      <c r="H141" s="27"/>
      <c r="I141" s="9"/>
    </row>
    <row r="142" spans="1:9" ht="15">
      <c r="A142" s="15" t="s">
        <v>302</v>
      </c>
      <c r="B142" s="17" t="str">
        <f>'PLANILHA '!B141</f>
        <v>73781/003</v>
      </c>
      <c r="C142" s="77">
        <v>42795</v>
      </c>
      <c r="D142" s="16" t="s">
        <v>258</v>
      </c>
      <c r="E142" s="17" t="s">
        <v>82</v>
      </c>
      <c r="F142" s="80">
        <v>9</v>
      </c>
      <c r="G142" s="80">
        <f t="shared" si="2"/>
        <v>9</v>
      </c>
      <c r="H142" s="27"/>
      <c r="I142" s="9"/>
    </row>
    <row r="143" spans="1:9" ht="15">
      <c r="A143" s="15" t="s">
        <v>303</v>
      </c>
      <c r="B143" s="17" t="str">
        <f>'PLANILHA '!B142</f>
        <v>73781/002</v>
      </c>
      <c r="C143" s="77">
        <v>42795</v>
      </c>
      <c r="D143" s="16" t="s">
        <v>333</v>
      </c>
      <c r="E143" s="17" t="s">
        <v>82</v>
      </c>
      <c r="F143" s="80">
        <v>5</v>
      </c>
      <c r="G143" s="80">
        <f t="shared" si="2"/>
        <v>5</v>
      </c>
      <c r="H143" s="27"/>
      <c r="I143" s="9"/>
    </row>
    <row r="144" spans="1:9" ht="15">
      <c r="A144" s="15" t="s">
        <v>304</v>
      </c>
      <c r="B144" s="17">
        <f>'PLANILHA '!B143</f>
        <v>3398</v>
      </c>
      <c r="C144" s="77">
        <v>42795</v>
      </c>
      <c r="D144" s="16" t="s">
        <v>334</v>
      </c>
      <c r="E144" s="17" t="s">
        <v>82</v>
      </c>
      <c r="F144" s="80">
        <v>4</v>
      </c>
      <c r="G144" s="80">
        <f t="shared" si="2"/>
        <v>4</v>
      </c>
      <c r="H144" s="27"/>
      <c r="I144" s="9"/>
    </row>
    <row r="145" spans="1:9" ht="15">
      <c r="A145" s="15" t="s">
        <v>305</v>
      </c>
      <c r="B145" s="17">
        <f>'PLANILHA '!B144</f>
        <v>7581</v>
      </c>
      <c r="C145" s="77">
        <v>42795</v>
      </c>
      <c r="D145" s="16" t="s">
        <v>260</v>
      </c>
      <c r="E145" s="17" t="s">
        <v>82</v>
      </c>
      <c r="F145" s="80">
        <v>9</v>
      </c>
      <c r="G145" s="80">
        <f t="shared" si="2"/>
        <v>9</v>
      </c>
      <c r="H145" s="27"/>
      <c r="I145" s="9"/>
    </row>
    <row r="146" spans="1:9" ht="15">
      <c r="A146" s="15" t="s">
        <v>306</v>
      </c>
      <c r="B146" s="17">
        <f>'PLANILHA '!B145</f>
        <v>86958</v>
      </c>
      <c r="C146" s="77">
        <v>42795</v>
      </c>
      <c r="D146" s="16" t="s">
        <v>335</v>
      </c>
      <c r="E146" s="17" t="s">
        <v>82</v>
      </c>
      <c r="F146" s="80">
        <v>1</v>
      </c>
      <c r="G146" s="80">
        <f t="shared" si="2"/>
        <v>1</v>
      </c>
      <c r="H146" s="27"/>
      <c r="I146" s="9"/>
    </row>
    <row r="147" spans="1:9" ht="15">
      <c r="A147" s="15" t="s">
        <v>307</v>
      </c>
      <c r="B147" s="17">
        <f>'PLANILHA '!B146</f>
        <v>12362</v>
      </c>
      <c r="C147" s="77">
        <v>42795</v>
      </c>
      <c r="D147" s="16" t="s">
        <v>264</v>
      </c>
      <c r="E147" s="17" t="s">
        <v>82</v>
      </c>
      <c r="F147" s="80">
        <v>12</v>
      </c>
      <c r="G147" s="80">
        <f t="shared" si="2"/>
        <v>12</v>
      </c>
      <c r="H147" s="27"/>
      <c r="I147" s="9"/>
    </row>
    <row r="148" spans="1:9" ht="15">
      <c r="A148" s="15" t="s">
        <v>308</v>
      </c>
      <c r="B148" s="17">
        <f>'PLANILHA '!B147</f>
        <v>430</v>
      </c>
      <c r="C148" s="77">
        <v>42795</v>
      </c>
      <c r="D148" s="16" t="s">
        <v>265</v>
      </c>
      <c r="E148" s="17" t="s">
        <v>82</v>
      </c>
      <c r="F148" s="80">
        <v>5</v>
      </c>
      <c r="G148" s="80">
        <f t="shared" si="2"/>
        <v>5</v>
      </c>
      <c r="H148" s="27"/>
      <c r="I148" s="9"/>
    </row>
    <row r="149" spans="1:9" ht="15">
      <c r="A149" s="15" t="s">
        <v>309</v>
      </c>
      <c r="B149" s="17">
        <f>'PLANILHA '!B148</f>
        <v>441</v>
      </c>
      <c r="C149" s="77">
        <v>42795</v>
      </c>
      <c r="D149" s="16" t="s">
        <v>266</v>
      </c>
      <c r="E149" s="17" t="s">
        <v>82</v>
      </c>
      <c r="F149" s="80">
        <v>3</v>
      </c>
      <c r="G149" s="80">
        <f t="shared" si="2"/>
        <v>3</v>
      </c>
      <c r="H149" s="27"/>
      <c r="I149" s="9"/>
    </row>
    <row r="150" spans="1:9" ht="15">
      <c r="A150" s="15" t="s">
        <v>310</v>
      </c>
      <c r="B150" s="17">
        <f>'PLANILHA '!B149</f>
        <v>430</v>
      </c>
      <c r="C150" s="77">
        <v>42795</v>
      </c>
      <c r="D150" s="16" t="s">
        <v>336</v>
      </c>
      <c r="E150" s="17" t="s">
        <v>82</v>
      </c>
      <c r="F150" s="80">
        <v>12</v>
      </c>
      <c r="G150" s="80">
        <f t="shared" si="2"/>
        <v>12</v>
      </c>
      <c r="H150" s="27"/>
      <c r="I150" s="9"/>
    </row>
    <row r="151" spans="1:9" ht="15">
      <c r="A151" s="15" t="s">
        <v>311</v>
      </c>
      <c r="B151" s="17">
        <f>'PLANILHA '!B150</f>
        <v>430</v>
      </c>
      <c r="C151" s="77">
        <v>42795</v>
      </c>
      <c r="D151" s="16" t="s">
        <v>337</v>
      </c>
      <c r="E151" s="17" t="s">
        <v>82</v>
      </c>
      <c r="F151" s="80">
        <v>14</v>
      </c>
      <c r="G151" s="80">
        <f t="shared" si="2"/>
        <v>14</v>
      </c>
      <c r="H151" s="27"/>
      <c r="I151" s="9"/>
    </row>
    <row r="152" spans="1:9" ht="15">
      <c r="A152" s="15" t="s">
        <v>312</v>
      </c>
      <c r="B152" s="17">
        <f>'PLANILHA '!B151</f>
        <v>444</v>
      </c>
      <c r="C152" s="77">
        <v>42795</v>
      </c>
      <c r="D152" s="16" t="s">
        <v>338</v>
      </c>
      <c r="E152" s="17" t="s">
        <v>82</v>
      </c>
      <c r="F152" s="80">
        <v>2</v>
      </c>
      <c r="G152" s="80">
        <f t="shared" si="2"/>
        <v>2</v>
      </c>
      <c r="H152" s="27"/>
      <c r="I152" s="9"/>
    </row>
    <row r="153" spans="1:9" ht="15">
      <c r="A153" s="15" t="s">
        <v>313</v>
      </c>
      <c r="B153" s="17">
        <f>'PLANILHA '!B152</f>
        <v>444</v>
      </c>
      <c r="C153" s="77">
        <v>42795</v>
      </c>
      <c r="D153" s="16" t="s">
        <v>339</v>
      </c>
      <c r="E153" s="17" t="s">
        <v>82</v>
      </c>
      <c r="F153" s="80">
        <v>3</v>
      </c>
      <c r="G153" s="80">
        <f t="shared" si="2"/>
        <v>3</v>
      </c>
      <c r="H153" s="27"/>
      <c r="I153" s="9"/>
    </row>
    <row r="154" spans="1:9" ht="15">
      <c r="A154" s="15" t="s">
        <v>314</v>
      </c>
      <c r="B154" s="17" t="str">
        <f>'PLANILHA '!B153</f>
        <v>73783/017</v>
      </c>
      <c r="C154" s="77">
        <v>42795</v>
      </c>
      <c r="D154" s="16" t="s">
        <v>340</v>
      </c>
      <c r="E154" s="17" t="s">
        <v>82</v>
      </c>
      <c r="F154" s="80">
        <v>1</v>
      </c>
      <c r="G154" s="80">
        <f t="shared" si="2"/>
        <v>1</v>
      </c>
      <c r="H154" s="27"/>
      <c r="I154" s="9"/>
    </row>
    <row r="155" spans="1:9" ht="15">
      <c r="A155" s="15" t="s">
        <v>315</v>
      </c>
      <c r="B155" s="17">
        <f>'PLANILHA '!B154</f>
        <v>7581</v>
      </c>
      <c r="C155" s="77">
        <v>42795</v>
      </c>
      <c r="D155" s="16" t="s">
        <v>341</v>
      </c>
      <c r="E155" s="17" t="s">
        <v>82</v>
      </c>
      <c r="F155" s="80">
        <v>3</v>
      </c>
      <c r="G155" s="80">
        <f t="shared" si="2"/>
        <v>3</v>
      </c>
      <c r="H155" s="27"/>
      <c r="I155" s="9"/>
    </row>
    <row r="156" spans="1:9" ht="15">
      <c r="A156" s="15" t="s">
        <v>316</v>
      </c>
      <c r="B156" s="17">
        <f>'PLANILHA '!B155</f>
        <v>73624</v>
      </c>
      <c r="C156" s="77">
        <v>42795</v>
      </c>
      <c r="D156" s="16" t="s">
        <v>342</v>
      </c>
      <c r="E156" s="17" t="s">
        <v>82</v>
      </c>
      <c r="F156" s="80">
        <v>2</v>
      </c>
      <c r="G156" s="80">
        <f t="shared" si="2"/>
        <v>2</v>
      </c>
      <c r="H156" s="27"/>
      <c r="I156" s="9"/>
    </row>
    <row r="157" spans="1:9" ht="15">
      <c r="A157" s="29"/>
      <c r="B157" s="29"/>
      <c r="C157" s="29"/>
      <c r="D157" s="29"/>
      <c r="E157" s="29"/>
      <c r="F157" s="29"/>
      <c r="G157" s="29"/>
      <c r="H157" s="27"/>
      <c r="I157" s="9"/>
    </row>
    <row r="158" spans="1:9" ht="15">
      <c r="A158" s="150" t="s">
        <v>382</v>
      </c>
      <c r="B158" s="14"/>
      <c r="C158" s="77"/>
      <c r="D158" s="149" t="s">
        <v>381</v>
      </c>
      <c r="E158" s="17"/>
      <c r="F158" s="80"/>
      <c r="G158" s="121"/>
      <c r="H158" s="27"/>
      <c r="I158" s="9"/>
    </row>
    <row r="159" spans="1:9" ht="15">
      <c r="A159" s="15" t="s">
        <v>383</v>
      </c>
      <c r="B159" s="17">
        <f>'PLANILHA '!B158</f>
        <v>5104</v>
      </c>
      <c r="C159" s="77">
        <v>42795</v>
      </c>
      <c r="D159" s="16" t="s">
        <v>344</v>
      </c>
      <c r="E159" s="17" t="s">
        <v>225</v>
      </c>
      <c r="F159" s="80">
        <v>1</v>
      </c>
      <c r="G159" s="80">
        <f>F159</f>
        <v>1</v>
      </c>
      <c r="H159" s="27"/>
      <c r="I159" s="9"/>
    </row>
    <row r="160" spans="1:9" ht="15">
      <c r="A160" s="15" t="s">
        <v>384</v>
      </c>
      <c r="B160" s="17">
        <f>'PLANILHA '!B159</f>
        <v>39208</v>
      </c>
      <c r="C160" s="77">
        <v>42795</v>
      </c>
      <c r="D160" s="16" t="s">
        <v>345</v>
      </c>
      <c r="E160" s="17" t="s">
        <v>82</v>
      </c>
      <c r="F160" s="80">
        <v>86</v>
      </c>
      <c r="G160" s="80">
        <f aca="true" t="shared" si="3" ref="G160:G195">F160</f>
        <v>86</v>
      </c>
      <c r="H160" s="27"/>
      <c r="I160" s="9"/>
    </row>
    <row r="161" spans="1:9" ht="15">
      <c r="A161" s="15" t="s">
        <v>385</v>
      </c>
      <c r="B161" s="17">
        <f>'PLANILHA '!B160</f>
        <v>39430</v>
      </c>
      <c r="C161" s="77">
        <v>42795</v>
      </c>
      <c r="D161" s="16" t="s">
        <v>346</v>
      </c>
      <c r="E161" s="17" t="s">
        <v>82</v>
      </c>
      <c r="F161" s="80">
        <v>86</v>
      </c>
      <c r="G161" s="80">
        <f t="shared" si="3"/>
        <v>86</v>
      </c>
      <c r="H161" s="27"/>
      <c r="I161" s="9"/>
    </row>
    <row r="162" spans="1:9" ht="15">
      <c r="A162" s="15" t="s">
        <v>386</v>
      </c>
      <c r="B162" s="17">
        <f>'PLANILHA '!B161</f>
        <v>1574</v>
      </c>
      <c r="C162" s="77">
        <v>42795</v>
      </c>
      <c r="D162" s="16" t="s">
        <v>347</v>
      </c>
      <c r="E162" s="17" t="s">
        <v>82</v>
      </c>
      <c r="F162" s="80">
        <v>86</v>
      </c>
      <c r="G162" s="80">
        <f t="shared" si="3"/>
        <v>86</v>
      </c>
      <c r="H162" s="27"/>
      <c r="I162" s="9"/>
    </row>
    <row r="163" spans="1:9" ht="15">
      <c r="A163" s="15" t="s">
        <v>387</v>
      </c>
      <c r="B163" s="17">
        <f>'PLANILHA '!B162</f>
        <v>7571</v>
      </c>
      <c r="C163" s="77">
        <v>42795</v>
      </c>
      <c r="D163" s="16" t="s">
        <v>348</v>
      </c>
      <c r="E163" s="17" t="s">
        <v>82</v>
      </c>
      <c r="F163" s="80">
        <v>32</v>
      </c>
      <c r="G163" s="80">
        <f t="shared" si="3"/>
        <v>32</v>
      </c>
      <c r="H163" s="27"/>
      <c r="I163" s="9"/>
    </row>
    <row r="164" spans="1:9" ht="15">
      <c r="A164" s="15" t="s">
        <v>388</v>
      </c>
      <c r="B164" s="17">
        <f>'PLANILHA '!B163</f>
        <v>72272</v>
      </c>
      <c r="C164" s="77">
        <v>42795</v>
      </c>
      <c r="D164" s="16" t="s">
        <v>349</v>
      </c>
      <c r="E164" s="17" t="s">
        <v>82</v>
      </c>
      <c r="F164" s="80">
        <v>120</v>
      </c>
      <c r="G164" s="80">
        <f t="shared" si="3"/>
        <v>120</v>
      </c>
      <c r="H164" s="27"/>
      <c r="I164" s="9"/>
    </row>
    <row r="165" spans="1:9" ht="28.5">
      <c r="A165" s="15" t="s">
        <v>389</v>
      </c>
      <c r="B165" s="17">
        <f>'PLANILHA '!B164</f>
        <v>4350</v>
      </c>
      <c r="C165" s="77">
        <v>42795</v>
      </c>
      <c r="D165" s="16" t="s">
        <v>350</v>
      </c>
      <c r="E165" s="17" t="s">
        <v>82</v>
      </c>
      <c r="F165" s="80">
        <v>220</v>
      </c>
      <c r="G165" s="80">
        <f t="shared" si="3"/>
        <v>220</v>
      </c>
      <c r="H165" s="27"/>
      <c r="I165" s="9"/>
    </row>
    <row r="166" spans="1:9" ht="15">
      <c r="A166" s="15" t="s">
        <v>390</v>
      </c>
      <c r="B166" s="17">
        <f>'PLANILHA '!B165</f>
        <v>379</v>
      </c>
      <c r="C166" s="77">
        <v>42795</v>
      </c>
      <c r="D166" s="16" t="s">
        <v>351</v>
      </c>
      <c r="E166" s="17" t="s">
        <v>82</v>
      </c>
      <c r="F166" s="80">
        <v>156</v>
      </c>
      <c r="G166" s="80">
        <f t="shared" si="3"/>
        <v>156</v>
      </c>
      <c r="H166" s="27"/>
      <c r="I166" s="9"/>
    </row>
    <row r="167" spans="1:9" ht="15">
      <c r="A167" s="15" t="s">
        <v>391</v>
      </c>
      <c r="B167" s="17">
        <f>'PLANILHA '!B166</f>
        <v>3384</v>
      </c>
      <c r="C167" s="77">
        <v>42795</v>
      </c>
      <c r="D167" s="16" t="s">
        <v>352</v>
      </c>
      <c r="E167" s="17" t="s">
        <v>82</v>
      </c>
      <c r="F167" s="80">
        <v>167</v>
      </c>
      <c r="G167" s="80">
        <f t="shared" si="3"/>
        <v>167</v>
      </c>
      <c r="H167" s="27"/>
      <c r="I167" s="9"/>
    </row>
    <row r="168" spans="1:9" ht="15">
      <c r="A168" s="15" t="s">
        <v>392</v>
      </c>
      <c r="B168" s="17">
        <f>'PLANILHA '!B167</f>
        <v>1587</v>
      </c>
      <c r="C168" s="77">
        <v>42795</v>
      </c>
      <c r="D168" s="16" t="s">
        <v>353</v>
      </c>
      <c r="E168" s="17" t="s">
        <v>82</v>
      </c>
      <c r="F168" s="80">
        <v>14</v>
      </c>
      <c r="G168" s="80">
        <f t="shared" si="3"/>
        <v>14</v>
      </c>
      <c r="H168" s="27"/>
      <c r="I168" s="9"/>
    </row>
    <row r="169" spans="1:9" ht="15">
      <c r="A169" s="15" t="s">
        <v>393</v>
      </c>
      <c r="B169" s="17">
        <f>'PLANILHA '!B168</f>
        <v>3384</v>
      </c>
      <c r="C169" s="77">
        <v>42795</v>
      </c>
      <c r="D169" s="16" t="s">
        <v>354</v>
      </c>
      <c r="E169" s="17" t="s">
        <v>82</v>
      </c>
      <c r="F169" s="80">
        <v>28</v>
      </c>
      <c r="G169" s="80">
        <f t="shared" si="3"/>
        <v>28</v>
      </c>
      <c r="H169" s="27"/>
      <c r="I169" s="9"/>
    </row>
    <row r="170" spans="1:9" ht="15">
      <c r="A170" s="15" t="s">
        <v>394</v>
      </c>
      <c r="B170" s="17">
        <f>'PLANILHA '!B169</f>
        <v>4374</v>
      </c>
      <c r="C170" s="77">
        <v>42795</v>
      </c>
      <c r="D170" s="16" t="s">
        <v>355</v>
      </c>
      <c r="E170" s="17" t="s">
        <v>82</v>
      </c>
      <c r="F170" s="80">
        <v>28</v>
      </c>
      <c r="G170" s="80">
        <f t="shared" si="3"/>
        <v>28</v>
      </c>
      <c r="H170" s="27"/>
      <c r="I170" s="9"/>
    </row>
    <row r="171" spans="1:9" ht="15">
      <c r="A171" s="15" t="s">
        <v>395</v>
      </c>
      <c r="B171" s="17">
        <f>'PLANILHA '!B170</f>
        <v>390</v>
      </c>
      <c r="C171" s="77">
        <v>42795</v>
      </c>
      <c r="D171" s="16" t="s">
        <v>356</v>
      </c>
      <c r="E171" s="17" t="s">
        <v>82</v>
      </c>
      <c r="F171" s="80">
        <v>56</v>
      </c>
      <c r="G171" s="80">
        <f t="shared" si="3"/>
        <v>56</v>
      </c>
      <c r="H171" s="27"/>
      <c r="I171" s="9"/>
    </row>
    <row r="172" spans="1:9" ht="15">
      <c r="A172" s="15" t="s">
        <v>396</v>
      </c>
      <c r="B172" s="17">
        <f>'PLANILHA '!B171</f>
        <v>95727</v>
      </c>
      <c r="C172" s="77">
        <v>42795</v>
      </c>
      <c r="D172" s="16" t="s">
        <v>357</v>
      </c>
      <c r="E172" s="17" t="s">
        <v>4</v>
      </c>
      <c r="F172" s="80">
        <v>42</v>
      </c>
      <c r="G172" s="80">
        <f t="shared" si="3"/>
        <v>42</v>
      </c>
      <c r="H172" s="27"/>
      <c r="I172" s="9"/>
    </row>
    <row r="173" spans="1:9" ht="15">
      <c r="A173" s="15" t="s">
        <v>397</v>
      </c>
      <c r="B173" s="17">
        <f>'PLANILHA '!B172</f>
        <v>34643</v>
      </c>
      <c r="C173" s="77">
        <v>42795</v>
      </c>
      <c r="D173" s="16" t="s">
        <v>358</v>
      </c>
      <c r="E173" s="17" t="s">
        <v>82</v>
      </c>
      <c r="F173" s="80">
        <v>14</v>
      </c>
      <c r="G173" s="80">
        <f t="shared" si="3"/>
        <v>14</v>
      </c>
      <c r="H173" s="27"/>
      <c r="I173" s="9"/>
    </row>
    <row r="174" spans="1:9" ht="15">
      <c r="A174" s="15" t="s">
        <v>398</v>
      </c>
      <c r="B174" s="17">
        <f>'PLANILHA '!B173</f>
        <v>11821</v>
      </c>
      <c r="C174" s="77">
        <v>42795</v>
      </c>
      <c r="D174" s="16" t="s">
        <v>359</v>
      </c>
      <c r="E174" s="17" t="s">
        <v>82</v>
      </c>
      <c r="F174" s="80">
        <v>14</v>
      </c>
      <c r="G174" s="80">
        <f t="shared" si="3"/>
        <v>14</v>
      </c>
      <c r="H174" s="27"/>
      <c r="I174" s="9"/>
    </row>
    <row r="175" spans="1:9" ht="28.5">
      <c r="A175" s="15" t="s">
        <v>399</v>
      </c>
      <c r="B175" s="17">
        <f>'PLANILHA '!B174</f>
        <v>68069</v>
      </c>
      <c r="C175" s="77">
        <v>42795</v>
      </c>
      <c r="D175" s="16" t="s">
        <v>360</v>
      </c>
      <c r="E175" s="17" t="s">
        <v>82</v>
      </c>
      <c r="F175" s="80">
        <v>14</v>
      </c>
      <c r="G175" s="80">
        <f t="shared" si="3"/>
        <v>14</v>
      </c>
      <c r="H175" s="27"/>
      <c r="I175" s="9"/>
    </row>
    <row r="176" spans="1:9" ht="15">
      <c r="A176" s="15" t="s">
        <v>400</v>
      </c>
      <c r="B176" s="17">
        <f>'PLANILHA '!B175</f>
        <v>72253</v>
      </c>
      <c r="C176" s="77">
        <v>42795</v>
      </c>
      <c r="D176" s="16" t="s">
        <v>361</v>
      </c>
      <c r="E176" s="17" t="s">
        <v>4</v>
      </c>
      <c r="F176" s="80">
        <v>700</v>
      </c>
      <c r="G176" s="80">
        <f t="shared" si="3"/>
        <v>700</v>
      </c>
      <c r="H176" s="27"/>
      <c r="I176" s="9"/>
    </row>
    <row r="177" spans="1:9" ht="15">
      <c r="A177" s="15" t="s">
        <v>401</v>
      </c>
      <c r="B177" s="17">
        <f>'PLANILHA '!B176</f>
        <v>13388</v>
      </c>
      <c r="C177" s="77">
        <v>42795</v>
      </c>
      <c r="D177" s="16" t="s">
        <v>362</v>
      </c>
      <c r="E177" s="17" t="s">
        <v>82</v>
      </c>
      <c r="F177" s="80">
        <v>28</v>
      </c>
      <c r="G177" s="80">
        <f t="shared" si="3"/>
        <v>28</v>
      </c>
      <c r="H177" s="27"/>
      <c r="I177" s="9"/>
    </row>
    <row r="178" spans="1:9" ht="15">
      <c r="A178" s="15" t="s">
        <v>402</v>
      </c>
      <c r="B178" s="17">
        <f>'PLANILHA '!B177</f>
        <v>34643</v>
      </c>
      <c r="C178" s="77">
        <v>42795</v>
      </c>
      <c r="D178" s="16" t="s">
        <v>363</v>
      </c>
      <c r="E178" s="17" t="s">
        <v>82</v>
      </c>
      <c r="F178" s="80">
        <v>14</v>
      </c>
      <c r="G178" s="80">
        <f t="shared" si="3"/>
        <v>14</v>
      </c>
      <c r="H178" s="27"/>
      <c r="I178" s="9"/>
    </row>
    <row r="179" spans="1:9" ht="15">
      <c r="A179" s="15" t="s">
        <v>403</v>
      </c>
      <c r="B179" s="17">
        <f>'PLANILHA '!B178</f>
        <v>72254</v>
      </c>
      <c r="C179" s="77">
        <v>42795</v>
      </c>
      <c r="D179" s="16" t="s">
        <v>364</v>
      </c>
      <c r="E179" s="17" t="s">
        <v>4</v>
      </c>
      <c r="F179" s="80">
        <v>140</v>
      </c>
      <c r="G179" s="80">
        <f t="shared" si="3"/>
        <v>140</v>
      </c>
      <c r="H179" s="27"/>
      <c r="I179" s="9"/>
    </row>
    <row r="180" spans="1:9" ht="28.5">
      <c r="A180" s="15" t="s">
        <v>404</v>
      </c>
      <c r="B180" s="17">
        <f>'PLANILHA '!B179</f>
        <v>83367</v>
      </c>
      <c r="C180" s="77">
        <v>42795</v>
      </c>
      <c r="D180" s="16" t="s">
        <v>365</v>
      </c>
      <c r="E180" s="17" t="s">
        <v>82</v>
      </c>
      <c r="F180" s="80">
        <v>2</v>
      </c>
      <c r="G180" s="80">
        <f t="shared" si="3"/>
        <v>2</v>
      </c>
      <c r="H180" s="27"/>
      <c r="I180" s="9"/>
    </row>
    <row r="181" spans="1:9" ht="15">
      <c r="A181" s="15" t="s">
        <v>405</v>
      </c>
      <c r="B181" s="17">
        <f>'PLANILHA '!B180</f>
        <v>68070</v>
      </c>
      <c r="C181" s="77">
        <v>42795</v>
      </c>
      <c r="D181" s="16" t="s">
        <v>366</v>
      </c>
      <c r="E181" s="17" t="s">
        <v>82</v>
      </c>
      <c r="F181" s="80">
        <v>2</v>
      </c>
      <c r="G181" s="80">
        <f t="shared" si="3"/>
        <v>2</v>
      </c>
      <c r="H181" s="27"/>
      <c r="I181" s="9"/>
    </row>
    <row r="182" spans="1:9" ht="15">
      <c r="A182" s="15" t="s">
        <v>406</v>
      </c>
      <c r="B182" s="17">
        <f>'PLANILHA '!B181</f>
        <v>83638</v>
      </c>
      <c r="C182" s="77">
        <v>42795</v>
      </c>
      <c r="D182" s="16" t="s">
        <v>367</v>
      </c>
      <c r="E182" s="17" t="s">
        <v>82</v>
      </c>
      <c r="F182" s="80">
        <v>2</v>
      </c>
      <c r="G182" s="80">
        <f t="shared" si="3"/>
        <v>2</v>
      </c>
      <c r="H182" s="27"/>
      <c r="I182" s="9"/>
    </row>
    <row r="183" spans="1:9" ht="15">
      <c r="A183" s="15" t="s">
        <v>407</v>
      </c>
      <c r="B183" s="17">
        <f>'PLANILHA '!B182</f>
        <v>72929</v>
      </c>
      <c r="C183" s="77">
        <v>42795</v>
      </c>
      <c r="D183" s="16" t="s">
        <v>368</v>
      </c>
      <c r="E183" s="17" t="s">
        <v>4</v>
      </c>
      <c r="F183" s="80">
        <v>50</v>
      </c>
      <c r="G183" s="80">
        <f t="shared" si="3"/>
        <v>50</v>
      </c>
      <c r="H183" s="27"/>
      <c r="I183" s="9"/>
    </row>
    <row r="184" spans="1:9" ht="15">
      <c r="A184" s="15" t="s">
        <v>408</v>
      </c>
      <c r="B184" s="17">
        <f>'PLANILHA '!B183</f>
        <v>3398</v>
      </c>
      <c r="C184" s="77">
        <v>42795</v>
      </c>
      <c r="D184" s="16" t="s">
        <v>369</v>
      </c>
      <c r="E184" s="17" t="s">
        <v>82</v>
      </c>
      <c r="F184" s="80">
        <v>2</v>
      </c>
      <c r="G184" s="80">
        <f t="shared" si="3"/>
        <v>2</v>
      </c>
      <c r="H184" s="27"/>
      <c r="I184" s="9"/>
    </row>
    <row r="185" spans="1:9" ht="15">
      <c r="A185" s="15" t="s">
        <v>409</v>
      </c>
      <c r="B185" s="17">
        <f>'PLANILHA '!B184</f>
        <v>3398</v>
      </c>
      <c r="C185" s="77">
        <v>42795</v>
      </c>
      <c r="D185" s="16" t="s">
        <v>370</v>
      </c>
      <c r="E185" s="17" t="s">
        <v>82</v>
      </c>
      <c r="F185" s="80">
        <v>18</v>
      </c>
      <c r="G185" s="80">
        <f t="shared" si="3"/>
        <v>18</v>
      </c>
      <c r="H185" s="27"/>
      <c r="I185" s="9"/>
    </row>
    <row r="186" spans="1:9" ht="15">
      <c r="A186" s="15" t="s">
        <v>410</v>
      </c>
      <c r="B186" s="17">
        <f>'PLANILHA '!B185</f>
        <v>3398</v>
      </c>
      <c r="C186" s="77">
        <v>42795</v>
      </c>
      <c r="D186" s="16" t="s">
        <v>371</v>
      </c>
      <c r="E186" s="17" t="s">
        <v>82</v>
      </c>
      <c r="F186" s="80">
        <v>3</v>
      </c>
      <c r="G186" s="80">
        <f t="shared" si="3"/>
        <v>3</v>
      </c>
      <c r="H186" s="27"/>
      <c r="I186" s="9"/>
    </row>
    <row r="187" spans="1:9" ht="15">
      <c r="A187" s="15" t="s">
        <v>411</v>
      </c>
      <c r="B187" s="17">
        <f>'PLANILHA '!B186</f>
        <v>3398</v>
      </c>
      <c r="C187" s="77">
        <v>42795</v>
      </c>
      <c r="D187" s="16" t="s">
        <v>372</v>
      </c>
      <c r="E187" s="17" t="s">
        <v>82</v>
      </c>
      <c r="F187" s="80">
        <v>3</v>
      </c>
      <c r="G187" s="80">
        <f t="shared" si="3"/>
        <v>3</v>
      </c>
      <c r="H187" s="27"/>
      <c r="I187" s="9"/>
    </row>
    <row r="188" spans="1:9" ht="15">
      <c r="A188" s="15" t="s">
        <v>412</v>
      </c>
      <c r="B188" s="17">
        <f>'PLANILHA '!B187</f>
        <v>95806</v>
      </c>
      <c r="C188" s="77">
        <v>42795</v>
      </c>
      <c r="D188" s="16" t="s">
        <v>373</v>
      </c>
      <c r="E188" s="17" t="s">
        <v>82</v>
      </c>
      <c r="F188" s="80">
        <v>1</v>
      </c>
      <c r="G188" s="80">
        <f t="shared" si="3"/>
        <v>1</v>
      </c>
      <c r="H188" s="27"/>
      <c r="I188" s="9"/>
    </row>
    <row r="189" spans="1:9" ht="15">
      <c r="A189" s="15" t="s">
        <v>413</v>
      </c>
      <c r="B189" s="17">
        <f>'PLANILHA '!B188</f>
        <v>390</v>
      </c>
      <c r="C189" s="77">
        <v>42795</v>
      </c>
      <c r="D189" s="16" t="s">
        <v>374</v>
      </c>
      <c r="E189" s="17" t="s">
        <v>82</v>
      </c>
      <c r="F189" s="80">
        <v>3</v>
      </c>
      <c r="G189" s="80">
        <f t="shared" si="3"/>
        <v>3</v>
      </c>
      <c r="H189" s="27"/>
      <c r="I189" s="9"/>
    </row>
    <row r="190" spans="1:9" ht="15">
      <c r="A190" s="15" t="s">
        <v>414</v>
      </c>
      <c r="B190" s="17">
        <f>'PLANILHA '!B189</f>
        <v>72930</v>
      </c>
      <c r="C190" s="77">
        <v>42795</v>
      </c>
      <c r="D190" s="16" t="s">
        <v>375</v>
      </c>
      <c r="E190" s="17" t="s">
        <v>4</v>
      </c>
      <c r="F190" s="80">
        <v>14</v>
      </c>
      <c r="G190" s="80">
        <f t="shared" si="3"/>
        <v>14</v>
      </c>
      <c r="H190" s="27"/>
      <c r="I190" s="9"/>
    </row>
    <row r="191" spans="1:9" ht="15">
      <c r="A191" s="15" t="s">
        <v>415</v>
      </c>
      <c r="B191" s="17">
        <f>'PLANILHA '!B190</f>
        <v>68069</v>
      </c>
      <c r="C191" s="77">
        <v>42795</v>
      </c>
      <c r="D191" s="16" t="s">
        <v>376</v>
      </c>
      <c r="E191" s="17" t="s">
        <v>82</v>
      </c>
      <c r="F191" s="80">
        <v>8</v>
      </c>
      <c r="G191" s="80">
        <f t="shared" si="3"/>
        <v>8</v>
      </c>
      <c r="H191" s="27"/>
      <c r="I191" s="9"/>
    </row>
    <row r="192" spans="1:9" ht="15">
      <c r="A192" s="15" t="s">
        <v>416</v>
      </c>
      <c r="B192" s="17">
        <f>'PLANILHA '!B191</f>
        <v>10956</v>
      </c>
      <c r="C192" s="77">
        <v>42795</v>
      </c>
      <c r="D192" s="16" t="s">
        <v>377</v>
      </c>
      <c r="E192" s="17" t="s">
        <v>82</v>
      </c>
      <c r="F192" s="80">
        <v>2</v>
      </c>
      <c r="G192" s="80">
        <f t="shared" si="3"/>
        <v>2</v>
      </c>
      <c r="H192" s="27"/>
      <c r="I192" s="9"/>
    </row>
    <row r="193" spans="1:9" ht="15">
      <c r="A193" s="15" t="s">
        <v>417</v>
      </c>
      <c r="B193" s="17">
        <f>'PLANILHA '!B192</f>
        <v>1576</v>
      </c>
      <c r="C193" s="77">
        <v>42795</v>
      </c>
      <c r="D193" s="16" t="s">
        <v>378</v>
      </c>
      <c r="E193" s="17" t="s">
        <v>82</v>
      </c>
      <c r="F193" s="80">
        <v>5</v>
      </c>
      <c r="G193" s="80">
        <f t="shared" si="3"/>
        <v>5</v>
      </c>
      <c r="H193" s="27"/>
      <c r="I193" s="9"/>
    </row>
    <row r="194" spans="1:9" ht="15">
      <c r="A194" s="15" t="s">
        <v>418</v>
      </c>
      <c r="B194" s="17">
        <f>'PLANILHA '!B193</f>
        <v>72272</v>
      </c>
      <c r="C194" s="77">
        <v>42795</v>
      </c>
      <c r="D194" s="16" t="s">
        <v>379</v>
      </c>
      <c r="E194" s="17" t="s">
        <v>82</v>
      </c>
      <c r="F194" s="80">
        <v>2</v>
      </c>
      <c r="G194" s="80">
        <f t="shared" si="3"/>
        <v>2</v>
      </c>
      <c r="H194" s="27"/>
      <c r="I194" s="9"/>
    </row>
    <row r="195" spans="1:9" ht="15">
      <c r="A195" s="15" t="s">
        <v>419</v>
      </c>
      <c r="B195" s="17">
        <f>'PLANILHA '!B194</f>
        <v>13388</v>
      </c>
      <c r="C195" s="77">
        <v>42795</v>
      </c>
      <c r="D195" s="16" t="s">
        <v>380</v>
      </c>
      <c r="E195" s="17" t="s">
        <v>82</v>
      </c>
      <c r="F195" s="80">
        <v>8</v>
      </c>
      <c r="G195" s="80">
        <f t="shared" si="3"/>
        <v>8</v>
      </c>
      <c r="H195" s="27"/>
      <c r="I195" s="9"/>
    </row>
    <row r="196" spans="1:9" ht="15.75" thickBot="1">
      <c r="A196" s="29"/>
      <c r="B196" s="29"/>
      <c r="C196" s="29"/>
      <c r="D196" s="29"/>
      <c r="E196" s="29"/>
      <c r="F196" s="29"/>
      <c r="G196" s="29"/>
      <c r="H196" s="27"/>
      <c r="I196" s="9"/>
    </row>
    <row r="197" spans="1:9" ht="15">
      <c r="A197" s="118"/>
      <c r="B197" s="119"/>
      <c r="C197" s="119"/>
      <c r="D197" s="119"/>
      <c r="E197" s="119"/>
      <c r="F197" s="123"/>
      <c r="H197" s="27"/>
      <c r="I197" s="9"/>
    </row>
    <row r="198" spans="1:9" ht="18">
      <c r="A198" s="185"/>
      <c r="B198" s="120"/>
      <c r="C198" s="120"/>
      <c r="D198" s="120"/>
      <c r="E198" s="120"/>
      <c r="F198" s="120"/>
      <c r="G198" s="120"/>
      <c r="H198" s="27"/>
      <c r="I198" s="9"/>
    </row>
    <row r="199" spans="4:9" ht="18">
      <c r="D199" s="20"/>
      <c r="G199" s="36"/>
      <c r="H199" s="27"/>
      <c r="I199" s="9"/>
    </row>
    <row r="200" spans="8:9" ht="9" customHeight="1">
      <c r="H200" s="27"/>
      <c r="I200" s="9"/>
    </row>
    <row r="201" spans="7:9" ht="15" customHeight="1">
      <c r="G201" s="82"/>
      <c r="H201" s="26"/>
      <c r="I201" s="9"/>
    </row>
    <row r="202" spans="1:9" s="11" customFormat="1" ht="12.75" customHeight="1">
      <c r="A202" s="18"/>
      <c r="B202" s="19"/>
      <c r="C202" s="18"/>
      <c r="D202" s="21"/>
      <c r="E202" s="18"/>
      <c r="F202" s="81"/>
      <c r="G202" s="82"/>
      <c r="H202" s="27"/>
      <c r="I202" s="12"/>
    </row>
    <row r="203" spans="1:8" s="36" customFormat="1" ht="18" customHeight="1">
      <c r="A203" s="18"/>
      <c r="B203" s="19"/>
      <c r="C203" s="18"/>
      <c r="D203" s="22"/>
      <c r="E203" s="18"/>
      <c r="F203" s="81"/>
      <c r="G203" s="83"/>
      <c r="H203" s="35"/>
    </row>
    <row r="204" spans="7:9" ht="15">
      <c r="G204" s="83"/>
      <c r="H204" s="27"/>
      <c r="I204" s="13"/>
    </row>
    <row r="205" spans="8:9" ht="15">
      <c r="H205" s="27"/>
      <c r="I205" s="13"/>
    </row>
    <row r="206" spans="8:9" ht="15">
      <c r="H206" s="27"/>
      <c r="I206" s="13"/>
    </row>
    <row r="208" ht="15">
      <c r="I208" s="13"/>
    </row>
  </sheetData>
  <sheetProtection/>
  <mergeCells count="7">
    <mergeCell ref="A4:G4"/>
    <mergeCell ref="A7:G7"/>
    <mergeCell ref="A3:G3"/>
    <mergeCell ref="A1:G1"/>
    <mergeCell ref="A2:G2"/>
    <mergeCell ref="A6:G6"/>
    <mergeCell ref="A5:F5"/>
  </mergeCells>
  <printOptions/>
  <pageMargins left="0.5118110236220472" right="0.5118110236220472" top="0.7874015748031497" bottom="0.7874015748031497" header="0.31496062992125984" footer="0.31496062992125984"/>
  <pageSetup fitToHeight="0" fitToWidth="1" horizontalDpi="600" verticalDpi="600" orientation="landscape" paperSize="9" scale="8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7"/>
  <sheetViews>
    <sheetView view="pageBreakPreview" zoomScaleNormal="75" zoomScaleSheetLayoutView="100" workbookViewId="0" topLeftCell="A182">
      <selection activeCell="I194" sqref="I194"/>
    </sheetView>
  </sheetViews>
  <sheetFormatPr defaultColWidth="9.140625" defaultRowHeight="12.75"/>
  <cols>
    <col min="1" max="1" width="5.421875" style="0" bestFit="1" customWidth="1"/>
    <col min="2" max="2" width="9.57421875" style="0" bestFit="1" customWidth="1"/>
    <col min="3" max="3" width="7.140625" style="0" bestFit="1" customWidth="1"/>
    <col min="4" max="4" width="95.140625" style="0" customWidth="1"/>
    <col min="5" max="5" width="6.00390625" style="0" bestFit="1" customWidth="1"/>
    <col min="6" max="6" width="9.140625" style="0" bestFit="1" customWidth="1"/>
    <col min="7" max="7" width="13.57421875" style="0" bestFit="1" customWidth="1"/>
    <col min="8" max="8" width="14.421875" style="0" bestFit="1" customWidth="1"/>
    <col min="9" max="9" width="20.421875" style="0" bestFit="1" customWidth="1"/>
    <col min="11" max="12" width="6.7109375" style="0" customWidth="1"/>
    <col min="13" max="13" width="67.7109375" style="0" customWidth="1"/>
    <col min="14" max="14" width="8.8515625" style="0" customWidth="1"/>
    <col min="15" max="15" width="8.57421875" style="0" customWidth="1"/>
    <col min="16" max="16" width="11.421875" style="0" customWidth="1"/>
    <col min="17" max="17" width="12.57421875" style="0" bestFit="1" customWidth="1"/>
  </cols>
  <sheetData>
    <row r="1" spans="1:9" ht="15.75">
      <c r="A1" s="201" t="s">
        <v>445</v>
      </c>
      <c r="B1" s="202"/>
      <c r="C1" s="202"/>
      <c r="D1" s="202"/>
      <c r="E1" s="202"/>
      <c r="F1" s="202"/>
      <c r="G1" s="202"/>
      <c r="H1" s="202"/>
      <c r="I1" s="211"/>
    </row>
    <row r="2" spans="1:9" ht="15.75">
      <c r="A2" s="205" t="s">
        <v>439</v>
      </c>
      <c r="B2" s="206"/>
      <c r="C2" s="206"/>
      <c r="D2" s="206"/>
      <c r="E2" s="206"/>
      <c r="F2" s="206"/>
      <c r="G2" s="206"/>
      <c r="H2" s="206"/>
      <c r="I2" s="212"/>
    </row>
    <row r="3" spans="1:9" ht="15.75">
      <c r="A3" s="201"/>
      <c r="B3" s="202"/>
      <c r="C3" s="202"/>
      <c r="D3" s="202"/>
      <c r="E3" s="202"/>
      <c r="F3" s="202"/>
      <c r="G3" s="202"/>
      <c r="H3" s="202"/>
      <c r="I3" s="211"/>
    </row>
    <row r="4" spans="1:9" ht="15.75">
      <c r="A4" s="201" t="s">
        <v>441</v>
      </c>
      <c r="B4" s="202"/>
      <c r="C4" s="202"/>
      <c r="D4" s="202"/>
      <c r="E4" s="202"/>
      <c r="F4" s="202"/>
      <c r="G4" s="202"/>
      <c r="H4" s="202"/>
      <c r="I4" s="211"/>
    </row>
    <row r="5" spans="1:9" ht="15.75">
      <c r="A5" s="217" t="s">
        <v>13</v>
      </c>
      <c r="B5" s="218"/>
      <c r="C5" s="218"/>
      <c r="D5" s="218"/>
      <c r="E5" s="218"/>
      <c r="F5" s="218"/>
      <c r="G5" s="218"/>
      <c r="H5" s="218"/>
      <c r="I5" s="117">
        <f>BDI!C27</f>
        <v>0.2485</v>
      </c>
    </row>
    <row r="6" spans="1:9" ht="13.5" thickBot="1">
      <c r="A6" s="219" t="s">
        <v>447</v>
      </c>
      <c r="B6" s="220"/>
      <c r="C6" s="220"/>
      <c r="D6" s="220"/>
      <c r="E6" s="220"/>
      <c r="F6" s="220"/>
      <c r="G6" s="220"/>
      <c r="H6" s="220"/>
      <c r="I6" s="221"/>
    </row>
    <row r="7" spans="1:9" ht="13.5" thickBot="1">
      <c r="A7" s="124" t="s">
        <v>3</v>
      </c>
      <c r="B7" s="125" t="s">
        <v>5</v>
      </c>
      <c r="C7" s="126" t="s">
        <v>0</v>
      </c>
      <c r="D7" s="127" t="s">
        <v>6</v>
      </c>
      <c r="E7" s="126" t="s">
        <v>7</v>
      </c>
      <c r="F7" s="128" t="s">
        <v>8</v>
      </c>
      <c r="G7" s="128" t="s">
        <v>9</v>
      </c>
      <c r="H7" s="129" t="s">
        <v>11</v>
      </c>
      <c r="I7" s="130" t="s">
        <v>10</v>
      </c>
    </row>
    <row r="8" spans="1:9" ht="12.75">
      <c r="A8" s="144"/>
      <c r="B8" s="144"/>
      <c r="C8" s="144"/>
      <c r="D8" s="151" t="str">
        <f>'MEMORIAL DE CALCULO'!D9</f>
        <v>PROJETO ELÉTRICO</v>
      </c>
      <c r="E8" s="131"/>
      <c r="F8" s="132"/>
      <c r="G8" s="132"/>
      <c r="H8" s="133"/>
      <c r="I8" s="134"/>
    </row>
    <row r="9" spans="1:9" s="43" customFormat="1" ht="12.75">
      <c r="A9" s="153" t="str">
        <f>'MEMORIAL DE CALCULO'!A10</f>
        <v>1.</v>
      </c>
      <c r="B9" s="153"/>
      <c r="C9" s="153"/>
      <c r="D9" s="154" t="str">
        <f>'MEMORIAL DE CALCULO'!D10</f>
        <v>INSTALAÇÃO ELÉTRICA PREDIAL</v>
      </c>
      <c r="E9" s="158"/>
      <c r="F9" s="159"/>
      <c r="G9" s="160"/>
      <c r="H9" s="161"/>
      <c r="I9" s="157"/>
    </row>
    <row r="10" spans="1:9" ht="12.75">
      <c r="A10" s="135" t="str">
        <f>'MEMORIAL DE CALCULO'!A11</f>
        <v>1.1</v>
      </c>
      <c r="B10" s="135">
        <v>20111</v>
      </c>
      <c r="C10" s="140">
        <f>'MEMORIAL DE CALCULO'!C11</f>
        <v>42795</v>
      </c>
      <c r="D10" s="152" t="str">
        <f>'MEMORIAL DE CALCULO'!D11</f>
        <v>Fita Isolante 20 m</v>
      </c>
      <c r="E10" s="135" t="str">
        <f>'MEMORIAL DE CALCULO'!E11</f>
        <v>rl</v>
      </c>
      <c r="F10" s="135">
        <f>'MEMORIAL DE CALCULO'!F11</f>
        <v>50</v>
      </c>
      <c r="G10" s="139">
        <v>9.95</v>
      </c>
      <c r="H10" s="142">
        <f>TRUNC(G10*(1+$I$5),2)</f>
        <v>12.42</v>
      </c>
      <c r="I10" s="136">
        <f aca="true" t="shared" si="0" ref="I10:I59">TRUNC(F10*H10,2)</f>
        <v>621</v>
      </c>
    </row>
    <row r="11" spans="1:9" ht="12.75">
      <c r="A11" s="135" t="str">
        <f>'MEMORIAL DE CALCULO'!A12</f>
        <v>1.2</v>
      </c>
      <c r="B11" s="135">
        <v>68069</v>
      </c>
      <c r="C11" s="140">
        <f>'MEMORIAL DE CALCULO'!C12</f>
        <v>42795</v>
      </c>
      <c r="D11" s="152" t="str">
        <f>'MEMORIAL DE CALCULO'!D12</f>
        <v>Haste aterramento 5/8x2,44</v>
      </c>
      <c r="E11" s="135" t="str">
        <f>'MEMORIAL DE CALCULO'!E12</f>
        <v>pç</v>
      </c>
      <c r="F11" s="135">
        <f>'MEMORIAL DE CALCULO'!F12</f>
        <v>21</v>
      </c>
      <c r="G11" s="139">
        <v>38.32</v>
      </c>
      <c r="H11" s="142">
        <f>TRUNC(G11*(1+$I$5),2)</f>
        <v>47.84</v>
      </c>
      <c r="I11" s="136">
        <f t="shared" si="0"/>
        <v>1004.64</v>
      </c>
    </row>
    <row r="12" spans="1:9" ht="12.75">
      <c r="A12" s="135" t="str">
        <f>'MEMORIAL DE CALCULO'!A13</f>
        <v>1.3</v>
      </c>
      <c r="B12" s="135">
        <v>13388</v>
      </c>
      <c r="C12" s="140">
        <f>'MEMORIAL DE CALCULO'!C13</f>
        <v>42795</v>
      </c>
      <c r="D12" s="152" t="str">
        <f>'MEMORIAL DE CALCULO'!D13</f>
        <v>Solda isotermica</v>
      </c>
      <c r="E12" s="135" t="str">
        <f>'MEMORIAL DE CALCULO'!E13</f>
        <v>pç</v>
      </c>
      <c r="F12" s="135">
        <f>'MEMORIAL DE CALCULO'!F13</f>
        <v>21</v>
      </c>
      <c r="G12" s="139">
        <v>58.59</v>
      </c>
      <c r="H12" s="142">
        <f>TRUNC(G12*(1+$I$5),2)</f>
        <v>73.14</v>
      </c>
      <c r="I12" s="136">
        <f t="shared" si="0"/>
        <v>1535.94</v>
      </c>
    </row>
    <row r="13" spans="1:9" ht="12.75">
      <c r="A13" s="135" t="str">
        <f>'MEMORIAL DE CALCULO'!A14</f>
        <v>1.4</v>
      </c>
      <c r="B13" s="135">
        <v>91854</v>
      </c>
      <c r="C13" s="140">
        <f>'MEMORIAL DE CALCULO'!C14</f>
        <v>42795</v>
      </c>
      <c r="D13" s="152" t="str">
        <f>'MEMORIAL DE CALCULO'!D14</f>
        <v>Eletroduto pvc 3/4'' corrugado</v>
      </c>
      <c r="E13" s="135" t="str">
        <f>'MEMORIAL DE CALCULO'!E14</f>
        <v>m</v>
      </c>
      <c r="F13" s="135">
        <f>'MEMORIAL DE CALCULO'!F14</f>
        <v>300</v>
      </c>
      <c r="G13" s="139">
        <v>5.66</v>
      </c>
      <c r="H13" s="142">
        <f>TRUNC(G13*(1+$I$5),2)</f>
        <v>7.06</v>
      </c>
      <c r="I13" s="136">
        <f t="shared" si="0"/>
        <v>2118</v>
      </c>
    </row>
    <row r="14" spans="1:9" ht="12.75">
      <c r="A14" s="135" t="str">
        <f>'MEMORIAL DE CALCULO'!A15</f>
        <v>1.5</v>
      </c>
      <c r="B14" s="135">
        <v>40870</v>
      </c>
      <c r="C14" s="140">
        <f>'MEMORIAL DE CALCULO'!C15</f>
        <v>42795</v>
      </c>
      <c r="D14" s="152" t="str">
        <f>'MEMORIAL DE CALCULO'!D15</f>
        <v>Eletrocalha perfurada tipo U 3000x100x50mm chapa 18</v>
      </c>
      <c r="E14" s="135" t="str">
        <f>'MEMORIAL DE CALCULO'!E15</f>
        <v>m</v>
      </c>
      <c r="F14" s="135">
        <f>'MEMORIAL DE CALCULO'!F15</f>
        <v>295</v>
      </c>
      <c r="G14" s="141">
        <v>40.13</v>
      </c>
      <c r="H14" s="145">
        <f>TRUNC(G14*(1+$I$5),2)</f>
        <v>50.1</v>
      </c>
      <c r="I14" s="136">
        <f t="shared" si="0"/>
        <v>14779.5</v>
      </c>
    </row>
    <row r="15" spans="1:9" ht="12.75">
      <c r="A15" s="135" t="str">
        <f>'MEMORIAL DE CALCULO'!A16</f>
        <v>1.6</v>
      </c>
      <c r="B15" s="135">
        <v>92998</v>
      </c>
      <c r="C15" s="140">
        <f>'MEMORIAL DE CALCULO'!C16</f>
        <v>42795</v>
      </c>
      <c r="D15" s="152" t="str">
        <f>'MEMORIAL DE CALCULO'!D16</f>
        <v>Cabo cobre 1KV - 185mm²</v>
      </c>
      <c r="E15" s="135" t="str">
        <f>'MEMORIAL DE CALCULO'!E16</f>
        <v>m</v>
      </c>
      <c r="F15" s="135">
        <f>'MEMORIAL DE CALCULO'!F16</f>
        <v>63</v>
      </c>
      <c r="G15" s="141">
        <v>91.79</v>
      </c>
      <c r="H15" s="145">
        <f aca="true" t="shared" si="1" ref="H15:H59">TRUNC(G15*(1+$I$5),2)</f>
        <v>114.59</v>
      </c>
      <c r="I15" s="136">
        <f t="shared" si="0"/>
        <v>7219.17</v>
      </c>
    </row>
    <row r="16" spans="1:9" ht="12.75">
      <c r="A16" s="135" t="str">
        <f>'MEMORIAL DE CALCULO'!A17</f>
        <v>1.7</v>
      </c>
      <c r="B16" s="135">
        <v>92992</v>
      </c>
      <c r="C16" s="140">
        <f>'MEMORIAL DE CALCULO'!C17</f>
        <v>42795</v>
      </c>
      <c r="D16" s="152" t="str">
        <f>'MEMORIAL DE CALCULO'!D17</f>
        <v>Cabo cobre 1KV - 95mm²</v>
      </c>
      <c r="E16" s="135" t="str">
        <f>'MEMORIAL DE CALCULO'!E17</f>
        <v>m</v>
      </c>
      <c r="F16" s="135">
        <f>'MEMORIAL DE CALCULO'!F17</f>
        <v>22</v>
      </c>
      <c r="G16" s="141">
        <v>47.1</v>
      </c>
      <c r="H16" s="145">
        <f t="shared" si="1"/>
        <v>58.8</v>
      </c>
      <c r="I16" s="136">
        <f t="shared" si="0"/>
        <v>1293.6</v>
      </c>
    </row>
    <row r="17" spans="1:9" ht="12.75">
      <c r="A17" s="135" t="str">
        <f>'MEMORIAL DE CALCULO'!A18</f>
        <v>1.8</v>
      </c>
      <c r="B17" s="135">
        <v>91994</v>
      </c>
      <c r="C17" s="140">
        <f>'MEMORIAL DE CALCULO'!C18</f>
        <v>42795</v>
      </c>
      <c r="D17" s="152" t="str">
        <f>'MEMORIAL DE CALCULO'!D18</f>
        <v>Cabo cobre 1KV - 120mm²</v>
      </c>
      <c r="E17" s="135" t="str">
        <f>'MEMORIAL DE CALCULO'!E18</f>
        <v>m</v>
      </c>
      <c r="F17" s="135">
        <f>'MEMORIAL DE CALCULO'!F18</f>
        <v>22</v>
      </c>
      <c r="G17" s="141">
        <v>60.83</v>
      </c>
      <c r="H17" s="145">
        <f t="shared" si="1"/>
        <v>75.94</v>
      </c>
      <c r="I17" s="136">
        <f t="shared" si="0"/>
        <v>1670.68</v>
      </c>
    </row>
    <row r="18" spans="1:9" ht="12.75">
      <c r="A18" s="135" t="str">
        <f>'MEMORIAL DE CALCULO'!A19</f>
        <v>1.9</v>
      </c>
      <c r="B18" s="135">
        <v>92990</v>
      </c>
      <c r="C18" s="140">
        <f>'MEMORIAL DE CALCULO'!C19</f>
        <v>42795</v>
      </c>
      <c r="D18" s="152" t="str">
        <f>'MEMORIAL DE CALCULO'!D19</f>
        <v>Cabo cobre 1KV - 70mm²</v>
      </c>
      <c r="E18" s="135" t="str">
        <f>'MEMORIAL DE CALCULO'!E19</f>
        <v>m</v>
      </c>
      <c r="F18" s="135">
        <f>'MEMORIAL DE CALCULO'!F19</f>
        <v>22</v>
      </c>
      <c r="G18" s="141">
        <v>35.74</v>
      </c>
      <c r="H18" s="145">
        <f t="shared" si="1"/>
        <v>44.62</v>
      </c>
      <c r="I18" s="136">
        <f t="shared" si="0"/>
        <v>981.64</v>
      </c>
    </row>
    <row r="19" spans="1:9" ht="12.75">
      <c r="A19" s="135" t="str">
        <f>'MEMORIAL DE CALCULO'!A20</f>
        <v>1.10</v>
      </c>
      <c r="B19" s="135">
        <v>92982</v>
      </c>
      <c r="C19" s="140">
        <f>'MEMORIAL DE CALCULO'!C20</f>
        <v>42795</v>
      </c>
      <c r="D19" s="152" t="str">
        <f>'MEMORIAL DE CALCULO'!D20</f>
        <v>Cabo cobre 750V - 16mm²</v>
      </c>
      <c r="E19" s="135" t="str">
        <f>'MEMORIAL DE CALCULO'!E20</f>
        <v>m</v>
      </c>
      <c r="F19" s="135">
        <f>'MEMORIAL DE CALCULO'!F20</f>
        <v>897.6</v>
      </c>
      <c r="G19" s="141">
        <v>8.32</v>
      </c>
      <c r="H19" s="145">
        <f t="shared" si="1"/>
        <v>10.38</v>
      </c>
      <c r="I19" s="136">
        <f t="shared" si="0"/>
        <v>9317.08</v>
      </c>
    </row>
    <row r="20" spans="1:9" ht="12.75">
      <c r="A20" s="135" t="str">
        <f>'MEMORIAL DE CALCULO'!A21</f>
        <v>1.11</v>
      </c>
      <c r="B20" s="135">
        <v>92980</v>
      </c>
      <c r="C20" s="140">
        <f>'MEMORIAL DE CALCULO'!C21</f>
        <v>42795</v>
      </c>
      <c r="D20" s="152" t="str">
        <f>'MEMORIAL DE CALCULO'!D21</f>
        <v>Cabo cobre 750V - 10mm²</v>
      </c>
      <c r="E20" s="135" t="str">
        <f>'MEMORIAL DE CALCULO'!E21</f>
        <v>m</v>
      </c>
      <c r="F20" s="135">
        <f>'MEMORIAL DE CALCULO'!F21</f>
        <v>1725.2400000000002</v>
      </c>
      <c r="G20" s="141">
        <v>5.44</v>
      </c>
      <c r="H20" s="145">
        <f t="shared" si="1"/>
        <v>6.79</v>
      </c>
      <c r="I20" s="136">
        <f t="shared" si="0"/>
        <v>11714.37</v>
      </c>
    </row>
    <row r="21" spans="1:9" ht="12.75">
      <c r="A21" s="135" t="str">
        <f>'MEMORIAL DE CALCULO'!A22</f>
        <v>1.12</v>
      </c>
      <c r="B21" s="135">
        <v>91931</v>
      </c>
      <c r="C21" s="140">
        <f>'MEMORIAL DE CALCULO'!C22</f>
        <v>42795</v>
      </c>
      <c r="D21" s="152" t="str">
        <f>'MEMORIAL DE CALCULO'!D22</f>
        <v>Cabo cobre 750V - 6mm²</v>
      </c>
      <c r="E21" s="135" t="str">
        <f>'MEMORIAL DE CALCULO'!E22</f>
        <v>m</v>
      </c>
      <c r="F21" s="135">
        <f>'MEMORIAL DE CALCULO'!F22</f>
        <v>550</v>
      </c>
      <c r="G21" s="141">
        <v>5.4</v>
      </c>
      <c r="H21" s="145">
        <f>TRUNC(G21*(1+$I$5),2)</f>
        <v>6.74</v>
      </c>
      <c r="I21" s="136">
        <f>TRUNC(F21*H21,2)</f>
        <v>3707</v>
      </c>
    </row>
    <row r="22" spans="1:9" ht="12.75">
      <c r="A22" s="135" t="str">
        <f>'MEMORIAL DE CALCULO'!A23</f>
        <v>1.13</v>
      </c>
      <c r="B22" s="135">
        <v>91929</v>
      </c>
      <c r="C22" s="140">
        <f>'MEMORIAL DE CALCULO'!C23</f>
        <v>42795</v>
      </c>
      <c r="D22" s="152" t="str">
        <f>'MEMORIAL DE CALCULO'!D23</f>
        <v>Cabo cobre 750V - 4mm²</v>
      </c>
      <c r="E22" s="135" t="str">
        <f>'MEMORIAL DE CALCULO'!E23</f>
        <v>m</v>
      </c>
      <c r="F22" s="135">
        <f>'MEMORIAL DE CALCULO'!F23</f>
        <v>3477.32</v>
      </c>
      <c r="G22" s="141">
        <v>4.02</v>
      </c>
      <c r="H22" s="145">
        <f t="shared" si="1"/>
        <v>5.01</v>
      </c>
      <c r="I22" s="136">
        <f t="shared" si="0"/>
        <v>17421.37</v>
      </c>
    </row>
    <row r="23" spans="1:9" ht="12.75">
      <c r="A23" s="135" t="str">
        <f>'MEMORIAL DE CALCULO'!A24</f>
        <v>1.14</v>
      </c>
      <c r="B23" s="135">
        <v>91927</v>
      </c>
      <c r="C23" s="140">
        <f>'MEMORIAL DE CALCULO'!C24</f>
        <v>42795</v>
      </c>
      <c r="D23" s="152" t="str">
        <f>'MEMORIAL DE CALCULO'!D24</f>
        <v>Cabo cobre 750V - 2,5mm²</v>
      </c>
      <c r="E23" s="135" t="str">
        <f>'MEMORIAL DE CALCULO'!E24</f>
        <v>m</v>
      </c>
      <c r="F23" s="135">
        <f>'MEMORIAL DE CALCULO'!F24</f>
        <v>2183.28</v>
      </c>
      <c r="G23" s="141">
        <v>2.89</v>
      </c>
      <c r="H23" s="145">
        <f t="shared" si="1"/>
        <v>3.6</v>
      </c>
      <c r="I23" s="136">
        <f t="shared" si="0"/>
        <v>7859.8</v>
      </c>
    </row>
    <row r="24" spans="1:9" ht="12.75">
      <c r="A24" s="135" t="str">
        <f>'MEMORIAL DE CALCULO'!A25</f>
        <v>1.15</v>
      </c>
      <c r="B24" s="135" t="s">
        <v>12</v>
      </c>
      <c r="C24" s="140">
        <f>'MEMORIAL DE CALCULO'!C25</f>
        <v>42795</v>
      </c>
      <c r="D24" s="152" t="str">
        <f>'MEMORIAL DE CALCULO'!D25</f>
        <v>Disjuntor Unipolar Termomagnético - norma DIN 16 A - 10 kA</v>
      </c>
      <c r="E24" s="135" t="str">
        <f>'MEMORIAL DE CALCULO'!E25</f>
        <v>pç</v>
      </c>
      <c r="F24" s="135">
        <f>'MEMORIAL DE CALCULO'!F25</f>
        <v>26</v>
      </c>
      <c r="G24" s="141">
        <v>10.43</v>
      </c>
      <c r="H24" s="145">
        <f t="shared" si="1"/>
        <v>13.02</v>
      </c>
      <c r="I24" s="136">
        <f t="shared" si="0"/>
        <v>338.52</v>
      </c>
    </row>
    <row r="25" spans="1:9" ht="12.75">
      <c r="A25" s="135" t="str">
        <f>'MEMORIAL DE CALCULO'!A26</f>
        <v>1.16</v>
      </c>
      <c r="B25" s="135" t="s">
        <v>24</v>
      </c>
      <c r="C25" s="140">
        <f>'MEMORIAL DE CALCULO'!C26</f>
        <v>42795</v>
      </c>
      <c r="D25" s="152" t="str">
        <f>'MEMORIAL DE CALCULO'!D26</f>
        <v>Disjuntor Bipolar Termomagnético - norma DIN 15 A - 10 kA</v>
      </c>
      <c r="E25" s="135" t="str">
        <f>'MEMORIAL DE CALCULO'!E26</f>
        <v>pç</v>
      </c>
      <c r="F25" s="135">
        <f>'MEMORIAL DE CALCULO'!F26</f>
        <v>64</v>
      </c>
      <c r="G25" s="141">
        <v>46.89</v>
      </c>
      <c r="H25" s="145">
        <f t="shared" si="1"/>
        <v>58.54</v>
      </c>
      <c r="I25" s="136">
        <f t="shared" si="0"/>
        <v>3746.56</v>
      </c>
    </row>
    <row r="26" spans="1:9" ht="12.75">
      <c r="A26" s="135" t="str">
        <f>'MEMORIAL DE CALCULO'!A27</f>
        <v>1.17</v>
      </c>
      <c r="B26" s="135" t="s">
        <v>420</v>
      </c>
      <c r="C26" s="140">
        <f>'MEMORIAL DE CALCULO'!C27</f>
        <v>42795</v>
      </c>
      <c r="D26" s="152" t="str">
        <f>'MEMORIAL DE CALCULO'!D27</f>
        <v>Disjuntor Tripolar Termomagnético - norma DIN 50 A - 10 kA</v>
      </c>
      <c r="E26" s="135" t="str">
        <f>'MEMORIAL DE CALCULO'!E27</f>
        <v>pç</v>
      </c>
      <c r="F26" s="135">
        <f>'MEMORIAL DE CALCULO'!F27</f>
        <v>10</v>
      </c>
      <c r="G26" s="141">
        <v>68.01</v>
      </c>
      <c r="H26" s="145">
        <f t="shared" si="1"/>
        <v>84.91</v>
      </c>
      <c r="I26" s="136">
        <f t="shared" si="0"/>
        <v>849.1</v>
      </c>
    </row>
    <row r="27" spans="1:9" ht="12.75">
      <c r="A27" s="135" t="str">
        <f>'MEMORIAL DE CALCULO'!A28</f>
        <v>1.18</v>
      </c>
      <c r="B27" s="135">
        <v>72339</v>
      </c>
      <c r="C27" s="140">
        <f>'MEMORIAL DE CALCULO'!C28</f>
        <v>42795</v>
      </c>
      <c r="D27" s="152" t="str">
        <f>'MEMORIAL DE CALCULO'!D28</f>
        <v>Tomada para ar-condicionado embutir</v>
      </c>
      <c r="E27" s="135" t="str">
        <f>'MEMORIAL DE CALCULO'!E28</f>
        <v>pç</v>
      </c>
      <c r="F27" s="135">
        <f>'MEMORIAL DE CALCULO'!F28</f>
        <v>67</v>
      </c>
      <c r="G27" s="141">
        <v>38.09</v>
      </c>
      <c r="H27" s="145">
        <f t="shared" si="1"/>
        <v>47.55</v>
      </c>
      <c r="I27" s="136">
        <f t="shared" si="0"/>
        <v>3185.85</v>
      </c>
    </row>
    <row r="28" spans="1:9" ht="12.75">
      <c r="A28" s="135" t="str">
        <f>'MEMORIAL DE CALCULO'!A29</f>
        <v>1.19</v>
      </c>
      <c r="B28" s="135">
        <v>91992</v>
      </c>
      <c r="C28" s="140">
        <f>'MEMORIAL DE CALCULO'!C29</f>
        <v>42795</v>
      </c>
      <c r="D28" s="152" t="str">
        <f>'MEMORIAL DE CALCULO'!D29</f>
        <v>Tomada de embutir 2P + T 20A</v>
      </c>
      <c r="E28" s="135" t="str">
        <f>'MEMORIAL DE CALCULO'!E29</f>
        <v>pç</v>
      </c>
      <c r="F28" s="135">
        <f>'MEMORIAL DE CALCULO'!F29</f>
        <v>129</v>
      </c>
      <c r="G28" s="141">
        <v>24.88</v>
      </c>
      <c r="H28" s="145">
        <f t="shared" si="1"/>
        <v>31.06</v>
      </c>
      <c r="I28" s="136">
        <f t="shared" si="0"/>
        <v>4006.74</v>
      </c>
    </row>
    <row r="29" spans="1:9" ht="12.75">
      <c r="A29" s="135" t="str">
        <f>'MEMORIAL DE CALCULO'!A30</f>
        <v>1.20</v>
      </c>
      <c r="B29" s="135">
        <v>91941</v>
      </c>
      <c r="C29" s="140">
        <f>'MEMORIAL DE CALCULO'!C30</f>
        <v>42795</v>
      </c>
      <c r="D29" s="152" t="str">
        <f>'MEMORIAL DE CALCULO'!D30</f>
        <v>Caixa pvc 2x4</v>
      </c>
      <c r="E29" s="135" t="str">
        <f>'MEMORIAL DE CALCULO'!E30</f>
        <v>pç</v>
      </c>
      <c r="F29" s="135">
        <f>'MEMORIAL DE CALCULO'!F30</f>
        <v>216</v>
      </c>
      <c r="G29" s="141">
        <v>6.59</v>
      </c>
      <c r="H29" s="145">
        <f t="shared" si="1"/>
        <v>8.22</v>
      </c>
      <c r="I29" s="136">
        <f t="shared" si="0"/>
        <v>1775.52</v>
      </c>
    </row>
    <row r="30" spans="1:9" ht="12.75">
      <c r="A30" s="135" t="str">
        <f>'MEMORIAL DE CALCULO'!A31</f>
        <v>1.21</v>
      </c>
      <c r="B30" s="135">
        <v>91943</v>
      </c>
      <c r="C30" s="140">
        <f>'MEMORIAL DE CALCULO'!C31</f>
        <v>42795</v>
      </c>
      <c r="D30" s="152" t="str">
        <f>'MEMORIAL DE CALCULO'!D31</f>
        <v>Caixa pvc 4x4</v>
      </c>
      <c r="E30" s="135" t="str">
        <f>'MEMORIAL DE CALCULO'!E31</f>
        <v>pç</v>
      </c>
      <c r="F30" s="135">
        <f>'MEMORIAL DE CALCULO'!F31</f>
        <v>30</v>
      </c>
      <c r="G30" s="141">
        <v>12.72</v>
      </c>
      <c r="H30" s="145">
        <f t="shared" si="1"/>
        <v>15.88</v>
      </c>
      <c r="I30" s="136">
        <f t="shared" si="0"/>
        <v>476.4</v>
      </c>
    </row>
    <row r="31" spans="1:9" ht="12.75">
      <c r="A31" s="135" t="str">
        <f>'MEMORIAL DE CALCULO'!A32</f>
        <v>1.22</v>
      </c>
      <c r="B31" s="135" t="s">
        <v>421</v>
      </c>
      <c r="C31" s="140">
        <f>'MEMORIAL DE CALCULO'!C32</f>
        <v>42795</v>
      </c>
      <c r="D31" s="152" t="str">
        <f>'MEMORIAL DE CALCULO'!D32</f>
        <v>Quadro distrib. PVC - embutir Barr. trif., disj. geral - DIN  Cap. 24 disj. unip. - In barr. 150A</v>
      </c>
      <c r="E31" s="135" t="str">
        <f>'MEMORIAL DE CALCULO'!E32</f>
        <v>pç</v>
      </c>
      <c r="F31" s="135">
        <f>'MEMORIAL DE CALCULO'!F32</f>
        <v>8</v>
      </c>
      <c r="G31" s="141">
        <v>472.98</v>
      </c>
      <c r="H31" s="145">
        <f t="shared" si="1"/>
        <v>590.51</v>
      </c>
      <c r="I31" s="136">
        <f t="shared" si="0"/>
        <v>4724.08</v>
      </c>
    </row>
    <row r="32" spans="1:9" ht="12.75">
      <c r="A32" s="135" t="str">
        <f>'MEMORIAL DE CALCULO'!A33</f>
        <v>1.23</v>
      </c>
      <c r="B32" s="135" t="s">
        <v>23</v>
      </c>
      <c r="C32" s="140">
        <f>'MEMORIAL DE CALCULO'!C33</f>
        <v>42795</v>
      </c>
      <c r="D32" s="152" t="str">
        <f>'MEMORIAL DE CALCULO'!D33</f>
        <v>Quadro distrib. PVC - embutir Barr. trif., disj. geral - DIN  Cap. 32 disj. unip. - In barr. 150A</v>
      </c>
      <c r="E32" s="135" t="str">
        <f>'MEMORIAL DE CALCULO'!E33</f>
        <v>pç</v>
      </c>
      <c r="F32" s="135">
        <f>'MEMORIAL DE CALCULO'!F33</f>
        <v>2</v>
      </c>
      <c r="G32" s="141">
        <v>936.5</v>
      </c>
      <c r="H32" s="145">
        <f t="shared" si="1"/>
        <v>1169.22</v>
      </c>
      <c r="I32" s="136">
        <f t="shared" si="0"/>
        <v>2338.44</v>
      </c>
    </row>
    <row r="33" spans="1:9" ht="12.75">
      <c r="A33" s="135" t="str">
        <f>'MEMORIAL DE CALCULO'!A34</f>
        <v>1.24</v>
      </c>
      <c r="B33" s="135" t="s">
        <v>422</v>
      </c>
      <c r="C33" s="140">
        <f>'MEMORIAL DE CALCULO'!C34</f>
        <v>42795</v>
      </c>
      <c r="D33" s="152" t="str">
        <f>'MEMORIAL DE CALCULO'!D34</f>
        <v>Cabo telefônico</v>
      </c>
      <c r="E33" s="135" t="str">
        <f>'MEMORIAL DE CALCULO'!E34</f>
        <v>m</v>
      </c>
      <c r="F33" s="135">
        <f>'MEMORIAL DE CALCULO'!F34</f>
        <v>3000</v>
      </c>
      <c r="G33" s="141">
        <v>2.15</v>
      </c>
      <c r="H33" s="145">
        <f t="shared" si="1"/>
        <v>2.68</v>
      </c>
      <c r="I33" s="136">
        <f t="shared" si="0"/>
        <v>8040</v>
      </c>
    </row>
    <row r="34" spans="1:9" ht="12.75">
      <c r="A34" s="135" t="str">
        <f>'MEMORIAL DE CALCULO'!A35</f>
        <v>1.25</v>
      </c>
      <c r="B34" s="135">
        <v>11905</v>
      </c>
      <c r="C34" s="140">
        <f>'MEMORIAL DE CALCULO'!C35</f>
        <v>42795</v>
      </c>
      <c r="D34" s="152" t="str">
        <f>'MEMORIAL DE CALCULO'!D35</f>
        <v>Cabo Rede Lógica</v>
      </c>
      <c r="E34" s="135" t="str">
        <f>'MEMORIAL DE CALCULO'!E35</f>
        <v>m</v>
      </c>
      <c r="F34" s="135">
        <f>'MEMORIAL DE CALCULO'!F35</f>
        <v>2900</v>
      </c>
      <c r="G34" s="141">
        <v>3.87</v>
      </c>
      <c r="H34" s="145">
        <f t="shared" si="1"/>
        <v>4.83</v>
      </c>
      <c r="I34" s="136">
        <f t="shared" si="0"/>
        <v>14007</v>
      </c>
    </row>
    <row r="35" spans="1:9" ht="12.75">
      <c r="A35" s="135" t="str">
        <f>'MEMORIAL DE CALCULO'!A36</f>
        <v>1.26</v>
      </c>
      <c r="B35" s="135">
        <v>91953</v>
      </c>
      <c r="C35" s="140">
        <f>'MEMORIAL DE CALCULO'!C36</f>
        <v>42795</v>
      </c>
      <c r="D35" s="152" t="str">
        <f>'MEMORIAL DE CALCULO'!D36</f>
        <v>Interruptor 1 tecla simples</v>
      </c>
      <c r="E35" s="135" t="str">
        <f>'MEMORIAL DE CALCULO'!E36</f>
        <v>pç</v>
      </c>
      <c r="F35" s="135">
        <f>'MEMORIAL DE CALCULO'!F36</f>
        <v>45</v>
      </c>
      <c r="G35" s="141">
        <v>15.66</v>
      </c>
      <c r="H35" s="145">
        <f t="shared" si="1"/>
        <v>19.55</v>
      </c>
      <c r="I35" s="136">
        <f t="shared" si="0"/>
        <v>879.75</v>
      </c>
    </row>
    <row r="36" spans="1:9" ht="12.75">
      <c r="A36" s="135" t="str">
        <f>'MEMORIAL DE CALCULO'!A37</f>
        <v>1.27</v>
      </c>
      <c r="B36" s="135">
        <v>91959</v>
      </c>
      <c r="C36" s="140">
        <f>'MEMORIAL DE CALCULO'!C37</f>
        <v>42795</v>
      </c>
      <c r="D36" s="152" t="str">
        <f>'MEMORIAL DE CALCULO'!D37</f>
        <v>Interruptor 2 tecla simples</v>
      </c>
      <c r="E36" s="135" t="str">
        <f>'MEMORIAL DE CALCULO'!E37</f>
        <v>pç</v>
      </c>
      <c r="F36" s="135">
        <f>'MEMORIAL DE CALCULO'!F37</f>
        <v>1</v>
      </c>
      <c r="G36" s="141">
        <v>24.79</v>
      </c>
      <c r="H36" s="145">
        <f t="shared" si="1"/>
        <v>30.95</v>
      </c>
      <c r="I36" s="136">
        <f t="shared" si="0"/>
        <v>30.95</v>
      </c>
    </row>
    <row r="37" spans="1:9" ht="12.75">
      <c r="A37" s="135" t="str">
        <f>'MEMORIAL DE CALCULO'!A38</f>
        <v>1.28</v>
      </c>
      <c r="B37" s="135">
        <v>91967</v>
      </c>
      <c r="C37" s="140">
        <f>'MEMORIAL DE CALCULO'!C38</f>
        <v>42795</v>
      </c>
      <c r="D37" s="152" t="str">
        <f>'MEMORIAL DE CALCULO'!D38</f>
        <v>Interruptor 3 tecla simples</v>
      </c>
      <c r="E37" s="135" t="str">
        <f>'MEMORIAL DE CALCULO'!E38</f>
        <v>pç</v>
      </c>
      <c r="F37" s="135">
        <f>'MEMORIAL DE CALCULO'!F38</f>
        <v>1</v>
      </c>
      <c r="G37" s="141">
        <v>33.87</v>
      </c>
      <c r="H37" s="145">
        <f t="shared" si="1"/>
        <v>42.28</v>
      </c>
      <c r="I37" s="136">
        <f t="shared" si="0"/>
        <v>42.28</v>
      </c>
    </row>
    <row r="38" spans="1:9" ht="12.75">
      <c r="A38" s="135" t="str">
        <f>'MEMORIAL DE CALCULO'!A39</f>
        <v>1.29</v>
      </c>
      <c r="B38" s="135">
        <v>91955</v>
      </c>
      <c r="C38" s="140">
        <f>'MEMORIAL DE CALCULO'!C39</f>
        <v>42795</v>
      </c>
      <c r="D38" s="152" t="str">
        <f>'MEMORIAL DE CALCULO'!D39</f>
        <v>Interruptor 1 tecla paralela</v>
      </c>
      <c r="E38" s="135" t="str">
        <f>'MEMORIAL DE CALCULO'!E39</f>
        <v>pç</v>
      </c>
      <c r="F38" s="135">
        <f>'MEMORIAL DE CALCULO'!F39</f>
        <v>1</v>
      </c>
      <c r="G38" s="141">
        <v>19.47</v>
      </c>
      <c r="H38" s="145">
        <f t="shared" si="1"/>
        <v>24.3</v>
      </c>
      <c r="I38" s="136">
        <f t="shared" si="0"/>
        <v>24.3</v>
      </c>
    </row>
    <row r="39" spans="1:9" ht="12.75">
      <c r="A39" s="135" t="str">
        <f>'MEMORIAL DE CALCULO'!A40</f>
        <v>1.30</v>
      </c>
      <c r="B39" s="135" t="s">
        <v>423</v>
      </c>
      <c r="C39" s="140">
        <f>'MEMORIAL DE CALCULO'!C40</f>
        <v>42795</v>
      </c>
      <c r="D39" s="152" t="str">
        <f>'MEMORIAL DE CALCULO'!D40</f>
        <v>Luminaria LED tubular 2x40W</v>
      </c>
      <c r="E39" s="135" t="str">
        <f>'MEMORIAL DE CALCULO'!E40</f>
        <v>pç</v>
      </c>
      <c r="F39" s="135">
        <f>'MEMORIAL DE CALCULO'!F40</f>
        <v>30</v>
      </c>
      <c r="G39" s="141">
        <v>86.73</v>
      </c>
      <c r="H39" s="145">
        <f t="shared" si="1"/>
        <v>108.28</v>
      </c>
      <c r="I39" s="136">
        <f t="shared" si="0"/>
        <v>3248.4</v>
      </c>
    </row>
    <row r="40" spans="1:9" ht="12.75">
      <c r="A40" s="135" t="str">
        <f>'MEMORIAL DE CALCULO'!A41</f>
        <v>1.31</v>
      </c>
      <c r="B40" s="135" t="s">
        <v>425</v>
      </c>
      <c r="C40" s="140">
        <f>'MEMORIAL DE CALCULO'!C42</f>
        <v>42795</v>
      </c>
      <c r="D40" s="152" t="str">
        <f>'MEMORIAL DE CALCULO'!D41</f>
        <v>Luminaria LED tubular 2x20W</v>
      </c>
      <c r="E40" s="135" t="str">
        <f>'MEMORIAL DE CALCULO'!E42</f>
        <v>pç</v>
      </c>
      <c r="F40" s="135">
        <f>'MEMORIAL DE CALCULO'!F41</f>
        <v>56</v>
      </c>
      <c r="G40" s="141">
        <v>65.82</v>
      </c>
      <c r="H40" s="145">
        <f>TRUNC(G40*(1+$I$5),2)</f>
        <v>82.17</v>
      </c>
      <c r="I40" s="136">
        <f>TRUNC(F40*H40,2)</f>
        <v>4601.52</v>
      </c>
    </row>
    <row r="41" spans="1:9" ht="12.75">
      <c r="A41" s="135" t="str">
        <f>'MEMORIAL DE CALCULO'!A42</f>
        <v>1.32</v>
      </c>
      <c r="B41" s="135" t="s">
        <v>426</v>
      </c>
      <c r="C41" s="140">
        <f>'MEMORIAL DE CALCULO'!C42</f>
        <v>42795</v>
      </c>
      <c r="D41" s="152" t="str">
        <f>'MEMORIAL DE CALCULO'!D42</f>
        <v>Lâmpada - 1000W - 127 V</v>
      </c>
      <c r="E41" s="135" t="str">
        <f>'MEMORIAL DE CALCULO'!E42</f>
        <v>pç</v>
      </c>
      <c r="F41" s="135">
        <f>'MEMORIAL DE CALCULO'!F42</f>
        <v>5</v>
      </c>
      <c r="G41" s="141">
        <v>38.1</v>
      </c>
      <c r="H41" s="145">
        <f t="shared" si="1"/>
        <v>47.56</v>
      </c>
      <c r="I41" s="136">
        <f t="shared" si="0"/>
        <v>237.8</v>
      </c>
    </row>
    <row r="42" spans="1:9" ht="12.75">
      <c r="A42" s="135" t="str">
        <f>'MEMORIAL DE CALCULO'!A43</f>
        <v>1.33</v>
      </c>
      <c r="B42" s="135">
        <v>93040</v>
      </c>
      <c r="C42" s="140">
        <f>'MEMORIAL DE CALCULO'!C43</f>
        <v>42795</v>
      </c>
      <c r="D42" s="152" t="str">
        <f>'MEMORIAL DE CALCULO'!D43</f>
        <v>Lâmpada LED compacta - 25W</v>
      </c>
      <c r="E42" s="135" t="str">
        <f>'MEMORIAL DE CALCULO'!E43</f>
        <v>pç</v>
      </c>
      <c r="F42" s="135">
        <f>'MEMORIAL DE CALCULO'!F43</f>
        <v>6</v>
      </c>
      <c r="G42" s="141">
        <v>9.26</v>
      </c>
      <c r="H42" s="145">
        <f t="shared" si="1"/>
        <v>11.56</v>
      </c>
      <c r="I42" s="136">
        <f t="shared" si="0"/>
        <v>69.36</v>
      </c>
    </row>
    <row r="43" spans="1:9" ht="12.75">
      <c r="A43" s="135" t="str">
        <f>'MEMORIAL DE CALCULO'!A44</f>
        <v>1.34</v>
      </c>
      <c r="B43" s="135">
        <v>93040</v>
      </c>
      <c r="C43" s="140">
        <f>'MEMORIAL DE CALCULO'!C44</f>
        <v>42795</v>
      </c>
      <c r="D43" s="152" t="str">
        <f>'MEMORIAL DE CALCULO'!D44</f>
        <v>Lâmpada LED compacta - 20W</v>
      </c>
      <c r="E43" s="135" t="str">
        <f>'MEMORIAL DE CALCULO'!E44</f>
        <v>pç</v>
      </c>
      <c r="F43" s="135">
        <f>'MEMORIAL DE CALCULO'!F44</f>
        <v>37</v>
      </c>
      <c r="G43" s="141">
        <v>9.26</v>
      </c>
      <c r="H43" s="145">
        <f t="shared" si="1"/>
        <v>11.56</v>
      </c>
      <c r="I43" s="136">
        <f t="shared" si="0"/>
        <v>427.72</v>
      </c>
    </row>
    <row r="44" spans="1:9" ht="12.75">
      <c r="A44" s="135" t="str">
        <f>'MEMORIAL DE CALCULO'!A45</f>
        <v>1.35</v>
      </c>
      <c r="B44" s="135">
        <v>93040</v>
      </c>
      <c r="C44" s="140">
        <f>'MEMORIAL DE CALCULO'!C45</f>
        <v>42795</v>
      </c>
      <c r="D44" s="152" t="str">
        <f>'MEMORIAL DE CALCULO'!D45</f>
        <v>Lâmpada LED compacta - 15W</v>
      </c>
      <c r="E44" s="135" t="str">
        <f>'MEMORIAL DE CALCULO'!E45</f>
        <v>pç</v>
      </c>
      <c r="F44" s="135">
        <f>'MEMORIAL DE CALCULO'!F45</f>
        <v>7</v>
      </c>
      <c r="G44" s="141">
        <v>9.26</v>
      </c>
      <c r="H44" s="145">
        <f t="shared" si="1"/>
        <v>11.56</v>
      </c>
      <c r="I44" s="136">
        <f t="shared" si="0"/>
        <v>80.92</v>
      </c>
    </row>
    <row r="45" spans="1:9" ht="12.75">
      <c r="A45" s="135" t="str">
        <f>'MEMORIAL DE CALCULO'!A46</f>
        <v>1.36</v>
      </c>
      <c r="B45" s="135">
        <v>93040</v>
      </c>
      <c r="C45" s="140">
        <f>'MEMORIAL DE CALCULO'!C46</f>
        <v>42795</v>
      </c>
      <c r="D45" s="152" t="str">
        <f>'MEMORIAL DE CALCULO'!D46</f>
        <v>Lâmpada LED compacta - 40W</v>
      </c>
      <c r="E45" s="135" t="str">
        <f>'MEMORIAL DE CALCULO'!E46</f>
        <v>pç</v>
      </c>
      <c r="F45" s="135">
        <f>'MEMORIAL DE CALCULO'!F46</f>
        <v>43</v>
      </c>
      <c r="G45" s="141">
        <v>9.26</v>
      </c>
      <c r="H45" s="145">
        <f t="shared" si="1"/>
        <v>11.56</v>
      </c>
      <c r="I45" s="136">
        <f t="shared" si="0"/>
        <v>497.08</v>
      </c>
    </row>
    <row r="46" spans="1:9" ht="12.75">
      <c r="A46" s="135" t="str">
        <f>'MEMORIAL DE CALCULO'!A47</f>
        <v>1.37</v>
      </c>
      <c r="B46" s="135">
        <v>83469</v>
      </c>
      <c r="C46" s="140">
        <f>'MEMORIAL DE CALCULO'!C47</f>
        <v>42795</v>
      </c>
      <c r="D46" s="152" t="str">
        <f>'MEMORIAL DE CALCULO'!D47</f>
        <v>Lampada LED tubular de 40W</v>
      </c>
      <c r="E46" s="135" t="str">
        <f>'MEMORIAL DE CALCULO'!E47</f>
        <v>pç</v>
      </c>
      <c r="F46" s="135">
        <f>'MEMORIAL DE CALCULO'!F47</f>
        <v>60</v>
      </c>
      <c r="G46" s="141">
        <v>5.24</v>
      </c>
      <c r="H46" s="145">
        <f t="shared" si="1"/>
        <v>6.54</v>
      </c>
      <c r="I46" s="136">
        <f t="shared" si="0"/>
        <v>392.4</v>
      </c>
    </row>
    <row r="47" spans="1:9" ht="12.75">
      <c r="A47" s="135" t="str">
        <f>'MEMORIAL DE CALCULO'!A48</f>
        <v>1.38</v>
      </c>
      <c r="B47" s="135">
        <v>83468</v>
      </c>
      <c r="C47" s="140">
        <f>'MEMORIAL DE CALCULO'!C48</f>
        <v>42795</v>
      </c>
      <c r="D47" s="152" t="str">
        <f>'MEMORIAL DE CALCULO'!D48</f>
        <v>Lampada LED tubular de 20W</v>
      </c>
      <c r="E47" s="135" t="str">
        <f>'MEMORIAL DE CALCULO'!E48</f>
        <v>pç</v>
      </c>
      <c r="F47" s="135">
        <f>'MEMORIAL DE CALCULO'!F48</f>
        <v>116</v>
      </c>
      <c r="G47" s="141">
        <v>5.24</v>
      </c>
      <c r="H47" s="145">
        <f t="shared" si="1"/>
        <v>6.54</v>
      </c>
      <c r="I47" s="136">
        <f t="shared" si="0"/>
        <v>758.64</v>
      </c>
    </row>
    <row r="48" spans="1:9" ht="12.75">
      <c r="A48" s="135" t="str">
        <f>'MEMORIAL DE CALCULO'!A49</f>
        <v>1.39</v>
      </c>
      <c r="B48" s="135" t="s">
        <v>427</v>
      </c>
      <c r="C48" s="140">
        <f>'MEMORIAL DE CALCULO'!C49</f>
        <v>42795</v>
      </c>
      <c r="D48" s="152" t="str">
        <f>'MEMORIAL DE CALCULO'!D49</f>
        <v>Arandela para soquete e27</v>
      </c>
      <c r="E48" s="135" t="str">
        <f>'MEMORIAL DE CALCULO'!E49</f>
        <v>pç</v>
      </c>
      <c r="F48" s="135">
        <f>'MEMORIAL DE CALCULO'!F49</f>
        <v>6</v>
      </c>
      <c r="G48" s="141">
        <v>59.64</v>
      </c>
      <c r="H48" s="145">
        <f t="shared" si="1"/>
        <v>74.46</v>
      </c>
      <c r="I48" s="136">
        <f t="shared" si="0"/>
        <v>446.76</v>
      </c>
    </row>
    <row r="49" spans="1:9" ht="12.75">
      <c r="A49" s="135" t="str">
        <f>'MEMORIAL DE CALCULO'!A50</f>
        <v>1.40</v>
      </c>
      <c r="B49" s="135" t="s">
        <v>427</v>
      </c>
      <c r="C49" s="140">
        <f>'MEMORIAL DE CALCULO'!C50</f>
        <v>42795</v>
      </c>
      <c r="D49" s="152" t="str">
        <f>'MEMORIAL DE CALCULO'!D50</f>
        <v>Arandela para soquete e40 - 127 V</v>
      </c>
      <c r="E49" s="135" t="str">
        <f>'MEMORIAL DE CALCULO'!E50</f>
        <v>pç</v>
      </c>
      <c r="F49" s="135">
        <f>'MEMORIAL DE CALCULO'!F50</f>
        <v>5</v>
      </c>
      <c r="G49" s="141">
        <v>59.64</v>
      </c>
      <c r="H49" s="145">
        <f t="shared" si="1"/>
        <v>74.46</v>
      </c>
      <c r="I49" s="136">
        <f t="shared" si="0"/>
        <v>372.3</v>
      </c>
    </row>
    <row r="50" spans="1:9" ht="12.75">
      <c r="A50" s="135" t="str">
        <f>'MEMORIAL DE CALCULO'!A51</f>
        <v>1.41</v>
      </c>
      <c r="B50" s="135">
        <v>72259</v>
      </c>
      <c r="C50" s="140">
        <f>'MEMORIAL DE CALCULO'!C51</f>
        <v>42795</v>
      </c>
      <c r="D50" s="152" t="str">
        <f>'MEMORIAL DE CALCULO'!D51</f>
        <v>Conector pino chato isolado para cabo 2,5 mm2</v>
      </c>
      <c r="E50" s="135" t="str">
        <f>'MEMORIAL DE CALCULO'!E51</f>
        <v>pç</v>
      </c>
      <c r="F50" s="135">
        <f>'MEMORIAL DE CALCULO'!F51</f>
        <v>100</v>
      </c>
      <c r="G50" s="141">
        <v>11.65</v>
      </c>
      <c r="H50" s="145">
        <f t="shared" si="1"/>
        <v>14.54</v>
      </c>
      <c r="I50" s="136">
        <f t="shared" si="0"/>
        <v>1454</v>
      </c>
    </row>
    <row r="51" spans="1:9" ht="12.75">
      <c r="A51" s="135" t="str">
        <f>'MEMORIAL DE CALCULO'!A52</f>
        <v>1.42</v>
      </c>
      <c r="B51" s="135">
        <v>72259</v>
      </c>
      <c r="C51" s="140">
        <f>'MEMORIAL DE CALCULO'!C52</f>
        <v>42795</v>
      </c>
      <c r="D51" s="152" t="str">
        <f>'MEMORIAL DE CALCULO'!D52</f>
        <v>Conector pino chato isolado para cabo 4 mm2</v>
      </c>
      <c r="E51" s="135" t="str">
        <f>'MEMORIAL DE CALCULO'!E52</f>
        <v>pç</v>
      </c>
      <c r="F51" s="135">
        <f>'MEMORIAL DE CALCULO'!F52</f>
        <v>400</v>
      </c>
      <c r="G51" s="141">
        <v>11.65</v>
      </c>
      <c r="H51" s="145">
        <f t="shared" si="1"/>
        <v>14.54</v>
      </c>
      <c r="I51" s="136">
        <f t="shared" si="0"/>
        <v>5816</v>
      </c>
    </row>
    <row r="52" spans="1:9" ht="12.75">
      <c r="A52" s="135" t="str">
        <f>'MEMORIAL DE CALCULO'!A53</f>
        <v>1.43</v>
      </c>
      <c r="B52" s="135">
        <v>72259</v>
      </c>
      <c r="C52" s="140">
        <f>'MEMORIAL DE CALCULO'!C53</f>
        <v>42795</v>
      </c>
      <c r="D52" s="152" t="str">
        <f>'MEMORIAL DE CALCULO'!D53</f>
        <v>Conector pino chato isolado para cabo 10 mm2</v>
      </c>
      <c r="E52" s="135" t="str">
        <f>'MEMORIAL DE CALCULO'!E53</f>
        <v>pç</v>
      </c>
      <c r="F52" s="135">
        <f>'MEMORIAL DE CALCULO'!F53</f>
        <v>80</v>
      </c>
      <c r="G52" s="141">
        <v>11.65</v>
      </c>
      <c r="H52" s="145">
        <f t="shared" si="1"/>
        <v>14.54</v>
      </c>
      <c r="I52" s="136">
        <f t="shared" si="0"/>
        <v>1163.2</v>
      </c>
    </row>
    <row r="53" spans="1:9" ht="12.75">
      <c r="A53" s="135" t="str">
        <f>'MEMORIAL DE CALCULO'!A54</f>
        <v>1.44</v>
      </c>
      <c r="B53" s="135">
        <v>72260</v>
      </c>
      <c r="C53" s="140">
        <f>'MEMORIAL DE CALCULO'!C54</f>
        <v>42795</v>
      </c>
      <c r="D53" s="152" t="str">
        <f>'MEMORIAL DE CALCULO'!D54</f>
        <v>Conector pino chato isolado para cabo 16 mm2</v>
      </c>
      <c r="E53" s="135" t="str">
        <f>'MEMORIAL DE CALCULO'!E54</f>
        <v>pç</v>
      </c>
      <c r="F53" s="135">
        <f>'MEMORIAL DE CALCULO'!F54</f>
        <v>80</v>
      </c>
      <c r="G53" s="141">
        <v>11.61</v>
      </c>
      <c r="H53" s="145">
        <f t="shared" si="1"/>
        <v>14.49</v>
      </c>
      <c r="I53" s="136">
        <f t="shared" si="0"/>
        <v>1159.2</v>
      </c>
    </row>
    <row r="54" spans="1:9" ht="12.75">
      <c r="A54" s="135" t="str">
        <f>'MEMORIAL DE CALCULO'!A55</f>
        <v>1.45</v>
      </c>
      <c r="B54" s="135" t="s">
        <v>427</v>
      </c>
      <c r="C54" s="140">
        <f>'MEMORIAL DE CALCULO'!C55</f>
        <v>42795</v>
      </c>
      <c r="D54" s="152" t="str">
        <f>'MEMORIAL DE CALCULO'!D55</f>
        <v>Luminária tipo spot para 1 lampada incandescente/fluorescente compacta</v>
      </c>
      <c r="E54" s="135" t="str">
        <f>'MEMORIAL DE CALCULO'!E55</f>
        <v>pç</v>
      </c>
      <c r="F54" s="135">
        <f>'MEMORIAL DE CALCULO'!F55</f>
        <v>59</v>
      </c>
      <c r="G54" s="141">
        <v>59.64</v>
      </c>
      <c r="H54" s="145">
        <f t="shared" si="1"/>
        <v>74.46</v>
      </c>
      <c r="I54" s="136">
        <f t="shared" si="0"/>
        <v>4393.14</v>
      </c>
    </row>
    <row r="55" spans="1:9" ht="12.75">
      <c r="A55" s="135" t="str">
        <f>'MEMORIAL DE CALCULO'!A56</f>
        <v>1.46</v>
      </c>
      <c r="B55" s="135">
        <v>93677</v>
      </c>
      <c r="C55" s="140">
        <f>'MEMORIAL DE CALCULO'!C56</f>
        <v>42795</v>
      </c>
      <c r="D55" s="152" t="str">
        <f>'MEMORIAL DE CALCULO'!D56</f>
        <v>Dispositivo de proteção contra surtos (D.P.S.) 275V DE 8 A 40KA</v>
      </c>
      <c r="E55" s="135" t="str">
        <f>'MEMORIAL DE CALCULO'!E56</f>
        <v>pç</v>
      </c>
      <c r="F55" s="135">
        <f>'MEMORIAL DE CALCULO'!F56</f>
        <v>10</v>
      </c>
      <c r="G55" s="141">
        <v>55.65</v>
      </c>
      <c r="H55" s="145">
        <f t="shared" si="1"/>
        <v>69.47</v>
      </c>
      <c r="I55" s="136">
        <f t="shared" si="0"/>
        <v>694.7</v>
      </c>
    </row>
    <row r="56" spans="1:9" ht="12.75">
      <c r="A56" s="135" t="str">
        <f>'MEMORIAL DE CALCULO'!A57</f>
        <v>1.47</v>
      </c>
      <c r="B56" s="135">
        <v>93677</v>
      </c>
      <c r="C56" s="140">
        <f>'MEMORIAL DE CALCULO'!C57</f>
        <v>42795</v>
      </c>
      <c r="D56" s="152" t="str">
        <f>'MEMORIAL DE CALCULO'!D57</f>
        <v>Interruptor diferencial residual (D.R.) tripolar 25A-30mA</v>
      </c>
      <c r="E56" s="135" t="str">
        <f>'MEMORIAL DE CALCULO'!E57</f>
        <v>pç</v>
      </c>
      <c r="F56" s="135">
        <f>'MEMORIAL DE CALCULO'!F57</f>
        <v>10</v>
      </c>
      <c r="G56" s="141">
        <v>55.65</v>
      </c>
      <c r="H56" s="145">
        <f t="shared" si="1"/>
        <v>69.47</v>
      </c>
      <c r="I56" s="136">
        <f t="shared" si="0"/>
        <v>694.7</v>
      </c>
    </row>
    <row r="57" spans="1:9" ht="12.75">
      <c r="A57" s="135" t="str">
        <f>'MEMORIAL DE CALCULO'!A58</f>
        <v>1.48</v>
      </c>
      <c r="B57" s="135">
        <v>404</v>
      </c>
      <c r="C57" s="140">
        <f>'MEMORIAL DE CALCULO'!C58</f>
        <v>42795</v>
      </c>
      <c r="D57" s="152" t="str">
        <f>'MEMORIAL DE CALCULO'!D58</f>
        <v>Fita de auto fusão, rolo de 2 m</v>
      </c>
      <c r="E57" s="135" t="str">
        <f>'MEMORIAL DE CALCULO'!E58</f>
        <v>rl</v>
      </c>
      <c r="F57" s="135">
        <f>'MEMORIAL DE CALCULO'!F58</f>
        <v>10</v>
      </c>
      <c r="G57" s="141">
        <v>1.35</v>
      </c>
      <c r="H57" s="145">
        <f t="shared" si="1"/>
        <v>1.68</v>
      </c>
      <c r="I57" s="136">
        <f t="shared" si="0"/>
        <v>16.8</v>
      </c>
    </row>
    <row r="58" spans="1:9" ht="12.75">
      <c r="A58" s="135" t="str">
        <f>'MEMORIAL DE CALCULO'!A59</f>
        <v>1.49</v>
      </c>
      <c r="B58" s="135">
        <v>83367</v>
      </c>
      <c r="C58" s="140">
        <f>'MEMORIAL DE CALCULO'!C59</f>
        <v>42795</v>
      </c>
      <c r="D58" s="152" t="str">
        <f>'MEMORIAL DE CALCULO'!D59</f>
        <v>Caixa de distribuição telefonica 80X80X12 cm</v>
      </c>
      <c r="E58" s="135" t="str">
        <f>'MEMORIAL DE CALCULO'!E59</f>
        <v>pç</v>
      </c>
      <c r="F58" s="135">
        <f>'MEMORIAL DE CALCULO'!F59</f>
        <v>1</v>
      </c>
      <c r="G58" s="141">
        <v>428.2</v>
      </c>
      <c r="H58" s="145">
        <f t="shared" si="1"/>
        <v>534.6</v>
      </c>
      <c r="I58" s="136">
        <f t="shared" si="0"/>
        <v>534.6</v>
      </c>
    </row>
    <row r="59" spans="1:9" ht="12.75">
      <c r="A59" s="135" t="str">
        <f>'MEMORIAL DE CALCULO'!A60</f>
        <v>1.50</v>
      </c>
      <c r="B59" s="135">
        <v>83367</v>
      </c>
      <c r="C59" s="140">
        <f>'MEMORIAL DE CALCULO'!C60</f>
        <v>42795</v>
      </c>
      <c r="D59" s="152" t="str">
        <f>'MEMORIAL DE CALCULO'!D60</f>
        <v>Caixa de distribuição rede lógica 80X80X12 cm</v>
      </c>
      <c r="E59" s="135" t="str">
        <f>'MEMORIAL DE CALCULO'!E60</f>
        <v>pç</v>
      </c>
      <c r="F59" s="135">
        <f>'MEMORIAL DE CALCULO'!F60</f>
        <v>1</v>
      </c>
      <c r="G59" s="141">
        <v>428.2</v>
      </c>
      <c r="H59" s="145">
        <f t="shared" si="1"/>
        <v>534.6</v>
      </c>
      <c r="I59" s="136">
        <f t="shared" si="0"/>
        <v>534.6</v>
      </c>
    </row>
    <row r="60" spans="1:9" ht="12.75">
      <c r="A60" s="213" t="s">
        <v>1</v>
      </c>
      <c r="B60" s="213"/>
      <c r="C60" s="213"/>
      <c r="D60" s="213"/>
      <c r="E60" s="213"/>
      <c r="F60" s="213"/>
      <c r="G60" s="213"/>
      <c r="H60" s="138"/>
      <c r="I60" s="143">
        <f>SUM(I9:I59)</f>
        <v>153303.12000000005</v>
      </c>
    </row>
    <row r="61" spans="1:9" s="43" customFormat="1" ht="12.75">
      <c r="A61" s="153" t="str">
        <f>'MEMORIAL DE CALCULO'!A62</f>
        <v>2.</v>
      </c>
      <c r="B61" s="153"/>
      <c r="C61" s="153"/>
      <c r="D61" s="154" t="str">
        <f>'MEMORIAL DE CALCULO'!D62</f>
        <v>SUBESTAÇÃO E MEDIÇÃO</v>
      </c>
      <c r="E61" s="153"/>
      <c r="F61" s="153"/>
      <c r="G61" s="155"/>
      <c r="H61" s="156"/>
      <c r="I61" s="157"/>
    </row>
    <row r="62" spans="1:9" ht="12.75">
      <c r="A62" s="135" t="str">
        <f>'MEMORIAL DE CALCULO'!A63</f>
        <v>2.1</v>
      </c>
      <c r="B62" s="135" t="s">
        <v>429</v>
      </c>
      <c r="C62" s="140">
        <f>'MEMORIAL DE CALCULO'!C63</f>
        <v>42795</v>
      </c>
      <c r="D62" s="152" t="str">
        <f>'MEMORIAL DE CALCULO'!D63</f>
        <v>Alça preformada de estai p/ cabo 6,4mm</v>
      </c>
      <c r="E62" s="135" t="str">
        <f>'MEMORIAL DE CALCULO'!E63</f>
        <v>pç</v>
      </c>
      <c r="F62" s="135">
        <f>'MEMORIAL DE CALCULO'!F63</f>
        <v>1</v>
      </c>
      <c r="G62" s="141">
        <v>7.76</v>
      </c>
      <c r="H62" s="145">
        <f>TRUNC(G62*(1+$I$5),2)</f>
        <v>9.68</v>
      </c>
      <c r="I62" s="136">
        <f>TRUNC(F62*H62,2)</f>
        <v>9.68</v>
      </c>
    </row>
    <row r="63" spans="1:9" ht="12.75">
      <c r="A63" s="135" t="str">
        <f>'MEMORIAL DE CALCULO'!A64</f>
        <v>2.2</v>
      </c>
      <c r="B63" s="135">
        <v>11789</v>
      </c>
      <c r="C63" s="140">
        <f>'MEMORIAL DE CALCULO'!C64</f>
        <v>42795</v>
      </c>
      <c r="D63" s="152" t="str">
        <f>'MEMORIAL DE CALCULO'!D64</f>
        <v>Anel de amarração cabo aço 6,4mm</v>
      </c>
      <c r="E63" s="135" t="str">
        <f>'MEMORIAL DE CALCULO'!E64</f>
        <v>pç</v>
      </c>
      <c r="F63" s="135">
        <f>'MEMORIAL DE CALCULO'!F64</f>
        <v>3</v>
      </c>
      <c r="G63" s="141">
        <v>0.48</v>
      </c>
      <c r="H63" s="145">
        <f aca="true" t="shared" si="2" ref="H63:H73">TRUNC(G63*(1+$I$5),2)</f>
        <v>0.59</v>
      </c>
      <c r="I63" s="136">
        <f aca="true" t="shared" si="3" ref="I63:I73">TRUNC(F63*H63,2)</f>
        <v>1.77</v>
      </c>
    </row>
    <row r="64" spans="1:9" ht="12.75">
      <c r="A64" s="135" t="str">
        <f>'MEMORIAL DE CALCULO'!A65</f>
        <v>2.3</v>
      </c>
      <c r="B64" s="135">
        <v>11789</v>
      </c>
      <c r="C64" s="140">
        <f>'MEMORIAL DE CALCULO'!C65</f>
        <v>42795</v>
      </c>
      <c r="D64" s="152" t="str">
        <f>'MEMORIAL DE CALCULO'!D65</f>
        <v>Anel de amarração cabo protegido 35mm2</v>
      </c>
      <c r="E64" s="135" t="str">
        <f>'MEMORIAL DE CALCULO'!E65</f>
        <v>pç</v>
      </c>
      <c r="F64" s="135">
        <f>'MEMORIAL DE CALCULO'!F65</f>
        <v>9</v>
      </c>
      <c r="G64" s="141">
        <v>0.48</v>
      </c>
      <c r="H64" s="145">
        <f t="shared" si="2"/>
        <v>0.59</v>
      </c>
      <c r="I64" s="136">
        <f t="shared" si="3"/>
        <v>5.31</v>
      </c>
    </row>
    <row r="65" spans="1:9" ht="12.75">
      <c r="A65" s="135" t="str">
        <f>'MEMORIAL DE CALCULO'!A66</f>
        <v>2.4</v>
      </c>
      <c r="B65" s="135">
        <v>342</v>
      </c>
      <c r="C65" s="140">
        <f>'MEMORIAL DE CALCULO'!C66</f>
        <v>42795</v>
      </c>
      <c r="D65" s="152" t="str">
        <f>'MEMORIAL DE CALCULO'!D66</f>
        <v>Arame galvanizado nº 12 BWG</v>
      </c>
      <c r="E65" s="135" t="str">
        <f>'MEMORIAL DE CALCULO'!E66</f>
        <v>kg</v>
      </c>
      <c r="F65" s="135">
        <f>'MEMORIAL DE CALCULO'!F66</f>
        <v>2</v>
      </c>
      <c r="G65" s="141">
        <v>10.55</v>
      </c>
      <c r="H65" s="145">
        <f t="shared" si="2"/>
        <v>13.17</v>
      </c>
      <c r="I65" s="136">
        <f t="shared" si="3"/>
        <v>26.34</v>
      </c>
    </row>
    <row r="66" spans="1:9" ht="12.75">
      <c r="A66" s="135" t="str">
        <f>'MEMORIAL DE CALCULO'!A67</f>
        <v>2.5</v>
      </c>
      <c r="B66" s="135">
        <v>39216</v>
      </c>
      <c r="C66" s="140">
        <f>'MEMORIAL DE CALCULO'!C67</f>
        <v>42795</v>
      </c>
      <c r="D66" s="152" t="str">
        <f>'MEMORIAL DE CALCULO'!D67</f>
        <v>Arruela alumínio 4"</v>
      </c>
      <c r="E66" s="135" t="str">
        <f>'MEMORIAL DE CALCULO'!E67</f>
        <v>pç</v>
      </c>
      <c r="F66" s="135">
        <f>'MEMORIAL DE CALCULO'!F67</f>
        <v>2</v>
      </c>
      <c r="G66" s="141">
        <v>4.53</v>
      </c>
      <c r="H66" s="145">
        <f t="shared" si="2"/>
        <v>5.65</v>
      </c>
      <c r="I66" s="136">
        <f t="shared" si="3"/>
        <v>11.3</v>
      </c>
    </row>
    <row r="67" spans="1:9" ht="12.75">
      <c r="A67" s="135" t="str">
        <f>'MEMORIAL DE CALCULO'!A68</f>
        <v>2.6</v>
      </c>
      <c r="B67" s="135">
        <v>39182</v>
      </c>
      <c r="C67" s="140">
        <f>'MEMORIAL DE CALCULO'!C68</f>
        <v>42795</v>
      </c>
      <c r="D67" s="152" t="str">
        <f>'MEMORIAL DE CALCULO'!D68</f>
        <v>Bucha de alumínio 4"</v>
      </c>
      <c r="E67" s="135" t="str">
        <f>'MEMORIAL DE CALCULO'!E68</f>
        <v>pç</v>
      </c>
      <c r="F67" s="135">
        <f>'MEMORIAL DE CALCULO'!F68</f>
        <v>2</v>
      </c>
      <c r="G67" s="141">
        <v>5.6</v>
      </c>
      <c r="H67" s="145">
        <f t="shared" si="2"/>
        <v>6.99</v>
      </c>
      <c r="I67" s="136">
        <f t="shared" si="3"/>
        <v>13.98</v>
      </c>
    </row>
    <row r="68" spans="1:9" ht="12.75">
      <c r="A68" s="135" t="str">
        <f>'MEMORIAL DE CALCULO'!A69</f>
        <v>2.7</v>
      </c>
      <c r="B68" s="135">
        <v>1051</v>
      </c>
      <c r="C68" s="140">
        <f>'MEMORIAL DE CALCULO'!C69</f>
        <v>42795</v>
      </c>
      <c r="D68" s="152" t="str">
        <f>'MEMORIAL DE CALCULO'!D69</f>
        <v>Cabeçote de alumínio 100mm (4")</v>
      </c>
      <c r="E68" s="135" t="str">
        <f>'MEMORIAL DE CALCULO'!E69</f>
        <v>pç</v>
      </c>
      <c r="F68" s="135">
        <f>'MEMORIAL DE CALCULO'!F69</f>
        <v>2</v>
      </c>
      <c r="G68" s="141">
        <v>33.52</v>
      </c>
      <c r="H68" s="145">
        <f t="shared" si="2"/>
        <v>41.84</v>
      </c>
      <c r="I68" s="136">
        <f t="shared" si="3"/>
        <v>83.68</v>
      </c>
    </row>
    <row r="69" spans="1:9" ht="12.75">
      <c r="A69" s="135" t="str">
        <f>'MEMORIAL DE CALCULO'!A70</f>
        <v>2.8</v>
      </c>
      <c r="B69" s="135">
        <v>901</v>
      </c>
      <c r="C69" s="140">
        <f>'MEMORIAL DE CALCULO'!C70</f>
        <v>42795</v>
      </c>
      <c r="D69" s="152" t="str">
        <f>'MEMORIAL DE CALCULO'!D70</f>
        <v>Cabo de alumínio protegido 15KV XLPE 35mm2</v>
      </c>
      <c r="E69" s="135" t="str">
        <f>'MEMORIAL DE CALCULO'!E70</f>
        <v>m</v>
      </c>
      <c r="F69" s="135">
        <f>'MEMORIAL DE CALCULO'!F70</f>
        <v>90</v>
      </c>
      <c r="G69" s="141">
        <v>32.85</v>
      </c>
      <c r="H69" s="145">
        <f t="shared" si="2"/>
        <v>41.01</v>
      </c>
      <c r="I69" s="136">
        <f t="shared" si="3"/>
        <v>3690.9</v>
      </c>
    </row>
    <row r="70" spans="1:9" ht="12.75">
      <c r="A70" s="135" t="str">
        <f>'MEMORIAL DE CALCULO'!A71</f>
        <v>2.9</v>
      </c>
      <c r="B70" s="135">
        <v>92998</v>
      </c>
      <c r="C70" s="140">
        <f>'MEMORIAL DE CALCULO'!C71</f>
        <v>42795</v>
      </c>
      <c r="D70" s="152" t="str">
        <f>'MEMORIAL DE CALCULO'!D71</f>
        <v>Cabo de cobre isolado 0,6/1KV 90ºC 185 mm2</v>
      </c>
      <c r="E70" s="135" t="str">
        <f>'MEMORIAL DE CALCULO'!E71</f>
        <v>m</v>
      </c>
      <c r="F70" s="135">
        <f>'MEMORIAL DE CALCULO'!F71</f>
        <v>70</v>
      </c>
      <c r="G70" s="141">
        <v>91.79</v>
      </c>
      <c r="H70" s="145">
        <f t="shared" si="2"/>
        <v>114.59</v>
      </c>
      <c r="I70" s="136">
        <f t="shared" si="3"/>
        <v>8021.3</v>
      </c>
    </row>
    <row r="71" spans="1:9" ht="12.75">
      <c r="A71" s="135" t="str">
        <f>'MEMORIAL DE CALCULO'!A72</f>
        <v>2.10</v>
      </c>
      <c r="B71" s="135">
        <v>92992</v>
      </c>
      <c r="C71" s="140">
        <f>'MEMORIAL DE CALCULO'!C72</f>
        <v>42795</v>
      </c>
      <c r="D71" s="152" t="str">
        <f>'MEMORIAL DE CALCULO'!D72</f>
        <v>Cabo de cobre isolado 0,6/1KV 90ºC 95 mm2</v>
      </c>
      <c r="E71" s="135" t="str">
        <f>'MEMORIAL DE CALCULO'!E72</f>
        <v>m</v>
      </c>
      <c r="F71" s="135">
        <f>'MEMORIAL DE CALCULO'!F72</f>
        <v>30</v>
      </c>
      <c r="G71" s="141">
        <v>47.1</v>
      </c>
      <c r="H71" s="145">
        <f t="shared" si="2"/>
        <v>58.8</v>
      </c>
      <c r="I71" s="136">
        <f t="shared" si="3"/>
        <v>1764</v>
      </c>
    </row>
    <row r="72" spans="1:9" ht="12.75">
      <c r="A72" s="135" t="str">
        <f>'MEMORIAL DE CALCULO'!A73</f>
        <v>2.11</v>
      </c>
      <c r="B72" s="135">
        <v>92980</v>
      </c>
      <c r="C72" s="140">
        <f>'MEMORIAL DE CALCULO'!C73</f>
        <v>42795</v>
      </c>
      <c r="D72" s="152" t="str">
        <f>'MEMORIAL DE CALCULO'!D73</f>
        <v>Cabo de cobre isolado 750V 10mm2</v>
      </c>
      <c r="E72" s="135" t="str">
        <f>'MEMORIAL DE CALCULO'!E73</f>
        <v>m</v>
      </c>
      <c r="F72" s="135">
        <f>'MEMORIAL DE CALCULO'!F73</f>
        <v>10</v>
      </c>
      <c r="G72" s="141">
        <v>5.44</v>
      </c>
      <c r="H72" s="145">
        <f t="shared" si="2"/>
        <v>6.79</v>
      </c>
      <c r="I72" s="136">
        <f t="shared" si="3"/>
        <v>67.9</v>
      </c>
    </row>
    <row r="73" spans="1:9" ht="12.75">
      <c r="A73" s="135" t="str">
        <f>'MEMORIAL DE CALCULO'!A74</f>
        <v>2.12</v>
      </c>
      <c r="B73" s="135">
        <v>72254</v>
      </c>
      <c r="C73" s="140">
        <f>'MEMORIAL DE CALCULO'!C74</f>
        <v>42795</v>
      </c>
      <c r="D73" s="152" t="str">
        <f>'MEMORIAL DE CALCULO'!D74</f>
        <v>Cabo de cobre nu 50mm2</v>
      </c>
      <c r="E73" s="135" t="str">
        <f>'MEMORIAL DE CALCULO'!E74</f>
        <v>m</v>
      </c>
      <c r="F73" s="135">
        <f>'MEMORIAL DE CALCULO'!F74</f>
        <v>50</v>
      </c>
      <c r="G73" s="141">
        <v>30.66</v>
      </c>
      <c r="H73" s="145">
        <f t="shared" si="2"/>
        <v>38.27</v>
      </c>
      <c r="I73" s="136">
        <f t="shared" si="3"/>
        <v>1913.5</v>
      </c>
    </row>
    <row r="74" spans="1:9" ht="12.75">
      <c r="A74" s="135" t="str">
        <f>'MEMORIAL DE CALCULO'!A75</f>
        <v>2.13</v>
      </c>
      <c r="B74" s="135">
        <v>34643</v>
      </c>
      <c r="C74" s="140">
        <f>'MEMORIAL DE CALCULO'!C75</f>
        <v>42795</v>
      </c>
      <c r="D74" s="152" t="str">
        <f>'MEMORIAL DE CALCULO'!D75</f>
        <v>Caixa de Inspeção PVC p/ haste aterramento</v>
      </c>
      <c r="E74" s="135" t="str">
        <f>'MEMORIAL DE CALCULO'!E75</f>
        <v>pç</v>
      </c>
      <c r="F74" s="135">
        <f>'MEMORIAL DE CALCULO'!F75</f>
        <v>9</v>
      </c>
      <c r="G74" s="141">
        <v>9.95</v>
      </c>
      <c r="H74" s="145">
        <f aca="true" t="shared" si="4" ref="H74:H111">TRUNC(G74*(1+$I$5),2)</f>
        <v>12.42</v>
      </c>
      <c r="I74" s="136">
        <f aca="true" t="shared" si="5" ref="I74:I111">TRUNC(F74*H74,2)</f>
        <v>111.78</v>
      </c>
    </row>
    <row r="75" spans="1:9" ht="12.75">
      <c r="A75" s="135" t="str">
        <f>'MEMORIAL DE CALCULO'!A76</f>
        <v>2.14</v>
      </c>
      <c r="B75" s="135">
        <v>83450</v>
      </c>
      <c r="C75" s="140">
        <f>'MEMORIAL DE CALCULO'!C76</f>
        <v>42795</v>
      </c>
      <c r="D75" s="152" t="str">
        <f>'MEMORIAL DE CALCULO'!D76</f>
        <v>Caixa de passagem de alvenaria 80 x 80 x 60cm c/ tampa concreto</v>
      </c>
      <c r="E75" s="135" t="str">
        <f>'MEMORIAL DE CALCULO'!E76</f>
        <v>pç</v>
      </c>
      <c r="F75" s="135">
        <f>'MEMORIAL DE CALCULO'!F76</f>
        <v>1</v>
      </c>
      <c r="G75" s="141">
        <v>369.92</v>
      </c>
      <c r="H75" s="145">
        <f t="shared" si="4"/>
        <v>461.84</v>
      </c>
      <c r="I75" s="136">
        <f t="shared" si="5"/>
        <v>461.84</v>
      </c>
    </row>
    <row r="76" spans="1:9" ht="12.75">
      <c r="A76" s="135" t="str">
        <f>'MEMORIAL DE CALCULO'!A77</f>
        <v>2.15</v>
      </c>
      <c r="B76" s="135">
        <v>83372</v>
      </c>
      <c r="C76" s="140">
        <f>'MEMORIAL DE CALCULO'!C77</f>
        <v>42795</v>
      </c>
      <c r="D76" s="152" t="str">
        <f>'MEMORIAL DE CALCULO'!D77</f>
        <v>Caixa p/ Disjuntor, TC's, Ch. Aferição e Medidor 0,60 x 1,60m</v>
      </c>
      <c r="E76" s="135" t="str">
        <f>'MEMORIAL DE CALCULO'!E77</f>
        <v>pç</v>
      </c>
      <c r="F76" s="135">
        <f>'MEMORIAL DE CALCULO'!F77</f>
        <v>1</v>
      </c>
      <c r="G76" s="141">
        <v>752.32</v>
      </c>
      <c r="H76" s="145">
        <f t="shared" si="4"/>
        <v>939.27</v>
      </c>
      <c r="I76" s="136">
        <f t="shared" si="5"/>
        <v>939.27</v>
      </c>
    </row>
    <row r="77" spans="1:9" ht="12.75">
      <c r="A77" s="135" t="str">
        <f>'MEMORIAL DE CALCULO'!A78</f>
        <v>2.16</v>
      </c>
      <c r="B77" s="135">
        <v>37533</v>
      </c>
      <c r="C77" s="140">
        <f>'MEMORIAL DE CALCULO'!C78</f>
        <v>42795</v>
      </c>
      <c r="D77" s="152" t="str">
        <f>'MEMORIAL DE CALCULO'!D78</f>
        <v>Cartucho Ampact vermelho</v>
      </c>
      <c r="E77" s="135" t="str">
        <f>'MEMORIAL DE CALCULO'!E78</f>
        <v>pç</v>
      </c>
      <c r="F77" s="135">
        <f>'MEMORIAL DE CALCULO'!F78</f>
        <v>3</v>
      </c>
      <c r="G77" s="141">
        <v>11.73</v>
      </c>
      <c r="H77" s="145">
        <f t="shared" si="4"/>
        <v>14.64</v>
      </c>
      <c r="I77" s="136">
        <f t="shared" si="5"/>
        <v>43.92</v>
      </c>
    </row>
    <row r="78" spans="1:9" ht="12.75">
      <c r="A78" s="135" t="str">
        <f>'MEMORIAL DE CALCULO'!A79</f>
        <v>2.17</v>
      </c>
      <c r="B78" s="135">
        <v>40598</v>
      </c>
      <c r="C78" s="140">
        <f>'MEMORIAL DE CALCULO'!C79</f>
        <v>42795</v>
      </c>
      <c r="D78" s="152" t="str">
        <f>'MEMORIAL DE CALCULO'!D79</f>
        <v>Chapa galvanizada perfil U</v>
      </c>
      <c r="E78" s="135" t="str">
        <f>'MEMORIAL DE CALCULO'!E79</f>
        <v>pç</v>
      </c>
      <c r="F78" s="135">
        <f>'MEMORIAL DE CALCULO'!F79</f>
        <v>1</v>
      </c>
      <c r="G78" s="141">
        <v>4.49</v>
      </c>
      <c r="H78" s="145">
        <f t="shared" si="4"/>
        <v>5.6</v>
      </c>
      <c r="I78" s="136">
        <f t="shared" si="5"/>
        <v>5.6</v>
      </c>
    </row>
    <row r="79" spans="1:9" ht="12.75">
      <c r="A79" s="135" t="str">
        <f>'MEMORIAL DE CALCULO'!A80</f>
        <v>2.18</v>
      </c>
      <c r="B79" s="135">
        <v>12327</v>
      </c>
      <c r="C79" s="140">
        <f>'MEMORIAL DE CALCULO'!C80</f>
        <v>42795</v>
      </c>
      <c r="D79" s="152" t="str">
        <f>'MEMORIAL DE CALCULO'!D80</f>
        <v>Cinta circular 200mm</v>
      </c>
      <c r="E79" s="135" t="str">
        <f>'MEMORIAL DE CALCULO'!E80</f>
        <v>pç</v>
      </c>
      <c r="F79" s="135">
        <f>'MEMORIAL DE CALCULO'!F80</f>
        <v>1</v>
      </c>
      <c r="G79" s="141">
        <v>17.92</v>
      </c>
      <c r="H79" s="145">
        <f t="shared" si="4"/>
        <v>22.37</v>
      </c>
      <c r="I79" s="136">
        <f t="shared" si="5"/>
        <v>22.37</v>
      </c>
    </row>
    <row r="80" spans="1:9" ht="12.75">
      <c r="A80" s="135" t="str">
        <f>'MEMORIAL DE CALCULO'!A81</f>
        <v>2.19</v>
      </c>
      <c r="B80" s="135">
        <v>12327</v>
      </c>
      <c r="C80" s="140">
        <f>'MEMORIAL DE CALCULO'!C81</f>
        <v>42795</v>
      </c>
      <c r="D80" s="152" t="str">
        <f>'MEMORIAL DE CALCULO'!D81</f>
        <v>Cinta circular 210mm</v>
      </c>
      <c r="E80" s="135" t="str">
        <f>'MEMORIAL DE CALCULO'!E81</f>
        <v>pç</v>
      </c>
      <c r="F80" s="135">
        <f>'MEMORIAL DE CALCULO'!F81</f>
        <v>2</v>
      </c>
      <c r="G80" s="141">
        <v>17.92</v>
      </c>
      <c r="H80" s="145">
        <f t="shared" si="4"/>
        <v>22.37</v>
      </c>
      <c r="I80" s="136">
        <f t="shared" si="5"/>
        <v>44.74</v>
      </c>
    </row>
    <row r="81" spans="1:9" ht="12.75">
      <c r="A81" s="135" t="str">
        <f>'MEMORIAL DE CALCULO'!A82</f>
        <v>2.20</v>
      </c>
      <c r="B81" s="135">
        <v>12327</v>
      </c>
      <c r="C81" s="140">
        <f>'MEMORIAL DE CALCULO'!C82</f>
        <v>42795</v>
      </c>
      <c r="D81" s="152" t="str">
        <f>'MEMORIAL DE CALCULO'!D82</f>
        <v>Cinta circular 220mm</v>
      </c>
      <c r="E81" s="135" t="str">
        <f>'MEMORIAL DE CALCULO'!E82</f>
        <v>pç</v>
      </c>
      <c r="F81" s="135">
        <f>'MEMORIAL DE CALCULO'!F82</f>
        <v>1</v>
      </c>
      <c r="G81" s="141">
        <v>17.92</v>
      </c>
      <c r="H81" s="145">
        <f t="shared" si="4"/>
        <v>22.37</v>
      </c>
      <c r="I81" s="136">
        <f t="shared" si="5"/>
        <v>22.37</v>
      </c>
    </row>
    <row r="82" spans="1:9" ht="12.75">
      <c r="A82" s="135" t="str">
        <f>'MEMORIAL DE CALCULO'!A83</f>
        <v>2.21</v>
      </c>
      <c r="B82" s="135">
        <v>11859</v>
      </c>
      <c r="C82" s="140">
        <f>'MEMORIAL DE CALCULO'!C83</f>
        <v>42795</v>
      </c>
      <c r="D82" s="152" t="str">
        <f>'MEMORIAL DE CALCULO'!D83</f>
        <v>Conector perfurante até 120 mm2</v>
      </c>
      <c r="E82" s="135" t="str">
        <f>'MEMORIAL DE CALCULO'!E83</f>
        <v>pç</v>
      </c>
      <c r="F82" s="135">
        <f>'MEMORIAL DE CALCULO'!F83</f>
        <v>1</v>
      </c>
      <c r="G82" s="141">
        <v>21.59</v>
      </c>
      <c r="H82" s="145">
        <f t="shared" si="4"/>
        <v>26.95</v>
      </c>
      <c r="I82" s="136">
        <f t="shared" si="5"/>
        <v>26.95</v>
      </c>
    </row>
    <row r="83" spans="1:9" ht="12.75">
      <c r="A83" s="135" t="str">
        <f>'MEMORIAL DE CALCULO'!A84</f>
        <v>2.22</v>
      </c>
      <c r="B83" s="135">
        <v>11859</v>
      </c>
      <c r="C83" s="140">
        <f>'MEMORIAL DE CALCULO'!C84</f>
        <v>42795</v>
      </c>
      <c r="D83" s="152" t="str">
        <f>'MEMORIAL DE CALCULO'!D84</f>
        <v>Conector perfurante até 240 mm2</v>
      </c>
      <c r="E83" s="135" t="str">
        <f>'MEMORIAL DE CALCULO'!E84</f>
        <v>pç</v>
      </c>
      <c r="F83" s="135">
        <f>'MEMORIAL DE CALCULO'!F84</f>
        <v>3</v>
      </c>
      <c r="G83" s="141">
        <v>21.59</v>
      </c>
      <c r="H83" s="145">
        <f t="shared" si="4"/>
        <v>26.95</v>
      </c>
      <c r="I83" s="136">
        <f t="shared" si="5"/>
        <v>80.85</v>
      </c>
    </row>
    <row r="84" spans="1:9" ht="12.75">
      <c r="A84" s="135" t="str">
        <f>'MEMORIAL DE CALCULO'!A85</f>
        <v>2.23</v>
      </c>
      <c r="B84" s="135">
        <v>1539</v>
      </c>
      <c r="C84" s="140">
        <f>'MEMORIAL DE CALCULO'!C85</f>
        <v>42795</v>
      </c>
      <c r="D84" s="152" t="str">
        <f>'MEMORIAL DE CALCULO'!D85</f>
        <v>Conector reforçado p/ aterramento haste 5/8"</v>
      </c>
      <c r="E84" s="135" t="str">
        <f>'MEMORIAL DE CALCULO'!E85</f>
        <v>pç</v>
      </c>
      <c r="F84" s="135">
        <f>'MEMORIAL DE CALCULO'!F85</f>
        <v>9</v>
      </c>
      <c r="G84" s="141">
        <v>2.85</v>
      </c>
      <c r="H84" s="145">
        <f t="shared" si="4"/>
        <v>3.55</v>
      </c>
      <c r="I84" s="136">
        <f t="shared" si="5"/>
        <v>31.95</v>
      </c>
    </row>
    <row r="85" spans="1:9" ht="12.75">
      <c r="A85" s="135" t="str">
        <f>'MEMORIAL DE CALCULO'!A86</f>
        <v>2.24</v>
      </c>
      <c r="B85" s="135">
        <v>11854</v>
      </c>
      <c r="C85" s="140">
        <f>'MEMORIAL DE CALCULO'!C86</f>
        <v>42795</v>
      </c>
      <c r="D85" s="152" t="str">
        <f>'MEMORIAL DE CALCULO'!D86</f>
        <v>Conector UDC Ampactinho I</v>
      </c>
      <c r="E85" s="135" t="str">
        <f>'MEMORIAL DE CALCULO'!E86</f>
        <v>pç</v>
      </c>
      <c r="F85" s="135">
        <f>'MEMORIAL DE CALCULO'!F86</f>
        <v>1</v>
      </c>
      <c r="G85" s="141">
        <v>3.76</v>
      </c>
      <c r="H85" s="145">
        <f t="shared" si="4"/>
        <v>4.69</v>
      </c>
      <c r="I85" s="136">
        <f t="shared" si="5"/>
        <v>4.69</v>
      </c>
    </row>
    <row r="86" spans="1:9" ht="12.75">
      <c r="A86" s="135" t="str">
        <f>'MEMORIAL DE CALCULO'!A87</f>
        <v>2.25</v>
      </c>
      <c r="B86" s="135">
        <v>11854</v>
      </c>
      <c r="C86" s="140">
        <f>'MEMORIAL DE CALCULO'!C87</f>
        <v>42795</v>
      </c>
      <c r="D86" s="152" t="str">
        <f>'MEMORIAL DE CALCULO'!D87</f>
        <v>Conector UDC Ampactinho II</v>
      </c>
      <c r="E86" s="135" t="str">
        <f>'MEMORIAL DE CALCULO'!E87</f>
        <v>pç</v>
      </c>
      <c r="F86" s="135">
        <f>'MEMORIAL DE CALCULO'!F87</f>
        <v>2</v>
      </c>
      <c r="G86" s="141">
        <v>3.76</v>
      </c>
      <c r="H86" s="145">
        <f t="shared" si="4"/>
        <v>4.69</v>
      </c>
      <c r="I86" s="136">
        <f t="shared" si="5"/>
        <v>9.38</v>
      </c>
    </row>
    <row r="87" spans="1:9" ht="12.75">
      <c r="A87" s="135" t="str">
        <f>'MEMORIAL DE CALCULO'!A88</f>
        <v>2.26</v>
      </c>
      <c r="B87" s="135">
        <v>72927</v>
      </c>
      <c r="C87" s="140">
        <f>'MEMORIAL DE CALCULO'!C88</f>
        <v>42795</v>
      </c>
      <c r="D87" s="152" t="str">
        <f>'MEMORIAL DE CALCULO'!D88</f>
        <v>Cordoalha de aço 6,4mm</v>
      </c>
      <c r="E87" s="135" t="str">
        <f>'MEMORIAL DE CALCULO'!E88</f>
        <v>m</v>
      </c>
      <c r="F87" s="135">
        <f>'MEMORIAL DE CALCULO'!F88</f>
        <v>20</v>
      </c>
      <c r="G87" s="141">
        <v>30.25</v>
      </c>
      <c r="H87" s="145">
        <f t="shared" si="4"/>
        <v>37.76</v>
      </c>
      <c r="I87" s="136">
        <f t="shared" si="5"/>
        <v>755.2</v>
      </c>
    </row>
    <row r="88" spans="1:9" ht="12.75">
      <c r="A88" s="135" t="str">
        <f>'MEMORIAL DE CALCULO'!A89</f>
        <v>2.27</v>
      </c>
      <c r="B88" s="135">
        <v>91908</v>
      </c>
      <c r="C88" s="140">
        <f>'MEMORIAL DE CALCULO'!C89</f>
        <v>42795</v>
      </c>
      <c r="D88" s="152" t="str">
        <f>'MEMORIAL DE CALCULO'!D89</f>
        <v>Curva PVC longa 4" x 90º</v>
      </c>
      <c r="E88" s="135" t="str">
        <f>'MEMORIAL DE CALCULO'!E89</f>
        <v>pç</v>
      </c>
      <c r="F88" s="135">
        <f>'MEMORIAL DE CALCULO'!F89</f>
        <v>2</v>
      </c>
      <c r="G88" s="141">
        <v>13.01</v>
      </c>
      <c r="H88" s="145">
        <f t="shared" si="4"/>
        <v>16.24</v>
      </c>
      <c r="I88" s="136">
        <f t="shared" si="5"/>
        <v>32.48</v>
      </c>
    </row>
    <row r="89" spans="1:9" ht="12.75">
      <c r="A89" s="135" t="str">
        <f>'MEMORIAL DE CALCULO'!A90</f>
        <v>2.28</v>
      </c>
      <c r="B89" s="135" t="s">
        <v>430</v>
      </c>
      <c r="C89" s="140">
        <f>'MEMORIAL DE CALCULO'!C90</f>
        <v>42795</v>
      </c>
      <c r="D89" s="152" t="str">
        <f>'MEMORIAL DE CALCULO'!D90</f>
        <v>Disjuntor termomagnético tripolar 300A 250V</v>
      </c>
      <c r="E89" s="135" t="str">
        <f>'MEMORIAL DE CALCULO'!E90</f>
        <v>pç</v>
      </c>
      <c r="F89" s="135">
        <f>'MEMORIAL DE CALCULO'!F90</f>
        <v>1</v>
      </c>
      <c r="G89" s="141">
        <v>903.26</v>
      </c>
      <c r="H89" s="145">
        <f t="shared" si="4"/>
        <v>1127.72</v>
      </c>
      <c r="I89" s="136">
        <f t="shared" si="5"/>
        <v>1127.72</v>
      </c>
    </row>
    <row r="90" spans="1:9" ht="12.75">
      <c r="A90" s="135" t="str">
        <f>'MEMORIAL DE CALCULO'!A91</f>
        <v>2.29</v>
      </c>
      <c r="B90" s="135">
        <v>95752</v>
      </c>
      <c r="C90" s="140">
        <f>'MEMORIAL DE CALCULO'!C91</f>
        <v>42795</v>
      </c>
      <c r="D90" s="152" t="str">
        <f>'MEMORIAL DE CALCULO'!D91</f>
        <v>Eletroduto de ferro zincado 4" x 6m</v>
      </c>
      <c r="E90" s="135" t="str">
        <f>'MEMORIAL DE CALCULO'!E91</f>
        <v>pç</v>
      </c>
      <c r="F90" s="135">
        <f>'MEMORIAL DE CALCULO'!F91</f>
        <v>1</v>
      </c>
      <c r="G90" s="141">
        <v>22.68</v>
      </c>
      <c r="H90" s="145">
        <f t="shared" si="4"/>
        <v>28.31</v>
      </c>
      <c r="I90" s="136">
        <f t="shared" si="5"/>
        <v>28.31</v>
      </c>
    </row>
    <row r="91" spans="1:9" ht="12.75">
      <c r="A91" s="135" t="str">
        <f>'MEMORIAL DE CALCULO'!A92</f>
        <v>2.30</v>
      </c>
      <c r="B91" s="135">
        <v>91870</v>
      </c>
      <c r="C91" s="140">
        <f>'MEMORIAL DE CALCULO'!C92</f>
        <v>42795</v>
      </c>
      <c r="D91" s="152" t="str">
        <f>'MEMORIAL DE CALCULO'!D92</f>
        <v>Eletroduto PVC 1/2" x 3m</v>
      </c>
      <c r="E91" s="135" t="str">
        <f>'MEMORIAL DE CALCULO'!E92</f>
        <v>pç</v>
      </c>
      <c r="F91" s="135">
        <f>'MEMORIAL DE CALCULO'!F92</f>
        <v>1</v>
      </c>
      <c r="G91" s="141">
        <v>6.47</v>
      </c>
      <c r="H91" s="145">
        <f t="shared" si="4"/>
        <v>8.07</v>
      </c>
      <c r="I91" s="136">
        <f t="shared" si="5"/>
        <v>8.07</v>
      </c>
    </row>
    <row r="92" spans="1:9" ht="12.75">
      <c r="A92" s="135" t="str">
        <f>'MEMORIAL DE CALCULO'!A93</f>
        <v>2.31</v>
      </c>
      <c r="B92" s="135">
        <v>93012</v>
      </c>
      <c r="C92" s="140">
        <f>'MEMORIAL DE CALCULO'!C93</f>
        <v>42795</v>
      </c>
      <c r="D92" s="152" t="str">
        <f>'MEMORIAL DE CALCULO'!D93</f>
        <v>Eletroduto PVC roscável 4" x 6m</v>
      </c>
      <c r="E92" s="135" t="str">
        <f>'MEMORIAL DE CALCULO'!E93</f>
        <v>pç</v>
      </c>
      <c r="F92" s="135">
        <f>'MEMORIAL DE CALCULO'!F93</f>
        <v>1</v>
      </c>
      <c r="G92" s="141">
        <v>30.28</v>
      </c>
      <c r="H92" s="145">
        <f t="shared" si="4"/>
        <v>37.8</v>
      </c>
      <c r="I92" s="136">
        <f t="shared" si="5"/>
        <v>37.8</v>
      </c>
    </row>
    <row r="93" spans="1:9" ht="12.75">
      <c r="A93" s="135" t="str">
        <f>'MEMORIAL DE CALCULO'!A94</f>
        <v>2.32</v>
      </c>
      <c r="B93" s="135">
        <v>72259</v>
      </c>
      <c r="C93" s="140">
        <f>'MEMORIAL DE CALCULO'!C94</f>
        <v>42795</v>
      </c>
      <c r="D93" s="152" t="str">
        <f>'MEMORIAL DE CALCULO'!D94</f>
        <v>Estribo normal p/ derivação AT cabos 4 e 2AWG</v>
      </c>
      <c r="E93" s="135" t="str">
        <f>'MEMORIAL DE CALCULO'!E94</f>
        <v>pç</v>
      </c>
      <c r="F93" s="135">
        <f>'MEMORIAL DE CALCULO'!F94</f>
        <v>3</v>
      </c>
      <c r="G93" s="141">
        <v>11.65</v>
      </c>
      <c r="H93" s="145">
        <f t="shared" si="4"/>
        <v>14.54</v>
      </c>
      <c r="I93" s="136">
        <f t="shared" si="5"/>
        <v>43.62</v>
      </c>
    </row>
    <row r="94" spans="1:9" ht="12.75">
      <c r="A94" s="135" t="str">
        <f>'MEMORIAL DE CALCULO'!A95</f>
        <v>2.33</v>
      </c>
      <c r="B94" s="135">
        <v>402</v>
      </c>
      <c r="C94" s="140">
        <f>'MEMORIAL DE CALCULO'!C95</f>
        <v>42795</v>
      </c>
      <c r="D94" s="152" t="str">
        <f>'MEMORIAL DE CALCULO'!D95</f>
        <v>Gancho de suspensão olhal</v>
      </c>
      <c r="E94" s="135" t="str">
        <f>'MEMORIAL DE CALCULO'!E95</f>
        <v>pç</v>
      </c>
      <c r="F94" s="135">
        <f>'MEMORIAL DE CALCULO'!F95</f>
        <v>3</v>
      </c>
      <c r="G94" s="141">
        <v>6.7</v>
      </c>
      <c r="H94" s="145">
        <f t="shared" si="4"/>
        <v>8.36</v>
      </c>
      <c r="I94" s="136">
        <f t="shared" si="5"/>
        <v>25.08</v>
      </c>
    </row>
    <row r="95" spans="1:9" ht="12.75">
      <c r="A95" s="135" t="str">
        <f>'MEMORIAL DE CALCULO'!A96</f>
        <v>2.34</v>
      </c>
      <c r="B95" s="135">
        <v>11837</v>
      </c>
      <c r="C95" s="140">
        <f>'MEMORIAL DE CALCULO'!C96</f>
        <v>42795</v>
      </c>
      <c r="D95" s="152" t="str">
        <f>'MEMORIAL DE CALCULO'!D96</f>
        <v>Grampo de linha viva 6AWG a 250MCM</v>
      </c>
      <c r="E95" s="135" t="str">
        <f>'MEMORIAL DE CALCULO'!E96</f>
        <v>pç</v>
      </c>
      <c r="F95" s="135">
        <f>'MEMORIAL DE CALCULO'!F96</f>
        <v>3</v>
      </c>
      <c r="G95" s="141">
        <v>25.08</v>
      </c>
      <c r="H95" s="145">
        <f t="shared" si="4"/>
        <v>31.31</v>
      </c>
      <c r="I95" s="136">
        <f t="shared" si="5"/>
        <v>93.93</v>
      </c>
    </row>
    <row r="96" spans="1:9" ht="12.75">
      <c r="A96" s="135" t="str">
        <f>'MEMORIAL DE CALCULO'!A97</f>
        <v>2.35</v>
      </c>
      <c r="B96" s="135">
        <v>68069</v>
      </c>
      <c r="C96" s="140">
        <f>'MEMORIAL DE CALCULO'!C97</f>
        <v>42795</v>
      </c>
      <c r="D96" s="152" t="str">
        <f>'MEMORIAL DE CALCULO'!D97</f>
        <v>Haste de aterramento circular aço-cobre 14,45 x 2400mm</v>
      </c>
      <c r="E96" s="135" t="str">
        <f>'MEMORIAL DE CALCULO'!E97</f>
        <v>pç</v>
      </c>
      <c r="F96" s="135">
        <f>'MEMORIAL DE CALCULO'!F97</f>
        <v>9</v>
      </c>
      <c r="G96" s="141">
        <v>38.32</v>
      </c>
      <c r="H96" s="145">
        <f t="shared" si="4"/>
        <v>47.84</v>
      </c>
      <c r="I96" s="136">
        <f t="shared" si="5"/>
        <v>430.56</v>
      </c>
    </row>
    <row r="97" spans="1:9" ht="12.75">
      <c r="A97" s="135" t="str">
        <f>'MEMORIAL DE CALCULO'!A98</f>
        <v>2.36</v>
      </c>
      <c r="B97" s="135" t="s">
        <v>431</v>
      </c>
      <c r="C97" s="140">
        <f>'MEMORIAL DE CALCULO'!C98</f>
        <v>42795</v>
      </c>
      <c r="D97" s="152" t="str">
        <f>'MEMORIAL DE CALCULO'!D98</f>
        <v>Isolador de ancoragem tipo bastão polimérico 15 KV</v>
      </c>
      <c r="E97" s="135" t="str">
        <f>'MEMORIAL DE CALCULO'!E98</f>
        <v>pç</v>
      </c>
      <c r="F97" s="135">
        <f>'MEMORIAL DE CALCULO'!F98</f>
        <v>3</v>
      </c>
      <c r="G97" s="141">
        <v>88.7</v>
      </c>
      <c r="H97" s="145">
        <f t="shared" si="4"/>
        <v>110.74</v>
      </c>
      <c r="I97" s="136">
        <f t="shared" si="5"/>
        <v>332.22</v>
      </c>
    </row>
    <row r="98" spans="1:9" ht="12.75">
      <c r="A98" s="135" t="str">
        <f>'MEMORIAL DE CALCULO'!A99</f>
        <v>2.37</v>
      </c>
      <c r="B98" s="135">
        <v>93017</v>
      </c>
      <c r="C98" s="140">
        <f>'MEMORIAL DE CALCULO'!C99</f>
        <v>42795</v>
      </c>
      <c r="D98" s="152" t="str">
        <f>'MEMORIAL DE CALCULO'!D99</f>
        <v>Luva de PVC roscável 4"</v>
      </c>
      <c r="E98" s="135" t="str">
        <f>'MEMORIAL DE CALCULO'!E99</f>
        <v>pç</v>
      </c>
      <c r="F98" s="135">
        <f>'MEMORIAL DE CALCULO'!F99</f>
        <v>3</v>
      </c>
      <c r="G98" s="141">
        <v>31.85</v>
      </c>
      <c r="H98" s="145">
        <f t="shared" si="4"/>
        <v>39.76</v>
      </c>
      <c r="I98" s="136">
        <f t="shared" si="5"/>
        <v>119.28</v>
      </c>
    </row>
    <row r="99" spans="1:9" ht="12.75">
      <c r="A99" s="135" t="str">
        <f>'MEMORIAL DE CALCULO'!A100</f>
        <v>2.38</v>
      </c>
      <c r="B99" s="135">
        <v>7581</v>
      </c>
      <c r="C99" s="140">
        <f>'MEMORIAL DE CALCULO'!C100</f>
        <v>42795</v>
      </c>
      <c r="D99" s="152" t="str">
        <f>'MEMORIAL DE CALCULO'!D100</f>
        <v>Manilha sapatilha 110mm</v>
      </c>
      <c r="E99" s="135" t="str">
        <f>'MEMORIAL DE CALCULO'!E100</f>
        <v>pç</v>
      </c>
      <c r="F99" s="135">
        <f>'MEMORIAL DE CALCULO'!F100</f>
        <v>3</v>
      </c>
      <c r="G99" s="141">
        <v>1.9</v>
      </c>
      <c r="H99" s="145">
        <f t="shared" si="4"/>
        <v>2.37</v>
      </c>
      <c r="I99" s="136">
        <f t="shared" si="5"/>
        <v>7.11</v>
      </c>
    </row>
    <row r="100" spans="1:9" ht="12.75">
      <c r="A100" s="135" t="str">
        <f>'MEMORIAL DE CALCULO'!A101</f>
        <v>2.39</v>
      </c>
      <c r="B100" s="135">
        <v>38120</v>
      </c>
      <c r="C100" s="140">
        <f>'MEMORIAL DE CALCULO'!C101</f>
        <v>42795</v>
      </c>
      <c r="D100" s="152" t="str">
        <f>'MEMORIAL DE CALCULO'!D101</f>
        <v>Massa calafetadora 350ml</v>
      </c>
      <c r="E100" s="135" t="str">
        <f>'MEMORIAL DE CALCULO'!E101</f>
        <v>tb</v>
      </c>
      <c r="F100" s="135">
        <f>'MEMORIAL DE CALCULO'!F101</f>
        <v>2</v>
      </c>
      <c r="G100" s="141">
        <v>78.71</v>
      </c>
      <c r="H100" s="145">
        <f t="shared" si="4"/>
        <v>98.26</v>
      </c>
      <c r="I100" s="136">
        <f t="shared" si="5"/>
        <v>196.52</v>
      </c>
    </row>
    <row r="101" spans="1:9" ht="12.75">
      <c r="A101" s="135" t="str">
        <f>'MEMORIAL DE CALCULO'!A102</f>
        <v>2.40</v>
      </c>
      <c r="B101" s="135" t="s">
        <v>432</v>
      </c>
      <c r="C101" s="140">
        <f>'MEMORIAL DE CALCULO'!C102</f>
        <v>42795</v>
      </c>
      <c r="D101" s="152" t="str">
        <f>'MEMORIAL DE CALCULO'!D102</f>
        <v>Mureta de alvenaria l = 1,50m h = 2,20m p = 0,35m</v>
      </c>
      <c r="E101" s="135" t="str">
        <f>'MEMORIAL DE CALCULO'!E102</f>
        <v>M3</v>
      </c>
      <c r="F101" s="135">
        <f>'MEMORIAL DE CALCULO'!F102</f>
        <v>6</v>
      </c>
      <c r="G101" s="141">
        <v>423</v>
      </c>
      <c r="H101" s="145">
        <f t="shared" si="4"/>
        <v>528.11</v>
      </c>
      <c r="I101" s="136">
        <f t="shared" si="5"/>
        <v>3168.66</v>
      </c>
    </row>
    <row r="102" spans="1:9" ht="12.75">
      <c r="A102" s="135" t="str">
        <f>'MEMORIAL DE CALCULO'!A103</f>
        <v>2.41</v>
      </c>
      <c r="B102" s="135">
        <v>12362</v>
      </c>
      <c r="C102" s="140">
        <f>'MEMORIAL DE CALCULO'!C103</f>
        <v>42795</v>
      </c>
      <c r="D102" s="152" t="str">
        <f>'MEMORIAL DE CALCULO'!D103</f>
        <v>Olhal p/ parafuso de 16mm</v>
      </c>
      <c r="E102" s="135" t="str">
        <f>'MEMORIAL DE CALCULO'!E103</f>
        <v>pç</v>
      </c>
      <c r="F102" s="135">
        <f>'MEMORIAL DE CALCULO'!F103</f>
        <v>1</v>
      </c>
      <c r="G102" s="141">
        <v>7.21</v>
      </c>
      <c r="H102" s="145">
        <f t="shared" si="4"/>
        <v>9</v>
      </c>
      <c r="I102" s="136">
        <f t="shared" si="5"/>
        <v>9</v>
      </c>
    </row>
    <row r="103" spans="1:9" ht="12.75">
      <c r="A103" s="135" t="str">
        <f>'MEMORIAL DE CALCULO'!A104</f>
        <v>2.42</v>
      </c>
      <c r="B103" s="135">
        <v>430</v>
      </c>
      <c r="C103" s="140">
        <f>'MEMORIAL DE CALCULO'!C104</f>
        <v>42795</v>
      </c>
      <c r="D103" s="152" t="str">
        <f>'MEMORIAL DE CALCULO'!D104</f>
        <v>Parafuso cabeça abaulada 16 x 100mm</v>
      </c>
      <c r="E103" s="135" t="str">
        <f>'MEMORIAL DE CALCULO'!E104</f>
        <v>pç</v>
      </c>
      <c r="F103" s="135">
        <f>'MEMORIAL DE CALCULO'!F104</f>
        <v>7</v>
      </c>
      <c r="G103" s="141">
        <v>2.88</v>
      </c>
      <c r="H103" s="145">
        <f t="shared" si="4"/>
        <v>3.59</v>
      </c>
      <c r="I103" s="136">
        <f t="shared" si="5"/>
        <v>25.13</v>
      </c>
    </row>
    <row r="104" spans="1:9" ht="12.75">
      <c r="A104" s="135" t="str">
        <f>'MEMORIAL DE CALCULO'!A105</f>
        <v>2.43</v>
      </c>
      <c r="B104" s="135">
        <v>441</v>
      </c>
      <c r="C104" s="140">
        <f>'MEMORIAL DE CALCULO'!C105</f>
        <v>42795</v>
      </c>
      <c r="D104" s="152" t="str">
        <f>'MEMORIAL DE CALCULO'!D105</f>
        <v>Parafuso cabeça abaulada 16 x 150mm</v>
      </c>
      <c r="E104" s="135" t="str">
        <f>'MEMORIAL DE CALCULO'!E105</f>
        <v>pç</v>
      </c>
      <c r="F104" s="135">
        <f>'MEMORIAL DE CALCULO'!F105</f>
        <v>3</v>
      </c>
      <c r="G104" s="141">
        <v>3.17</v>
      </c>
      <c r="H104" s="145">
        <f t="shared" si="4"/>
        <v>3.95</v>
      </c>
      <c r="I104" s="136">
        <f t="shared" si="5"/>
        <v>11.85</v>
      </c>
    </row>
    <row r="105" spans="1:9" ht="12.75">
      <c r="A105" s="135" t="str">
        <f>'MEMORIAL DE CALCULO'!A106</f>
        <v>2.44</v>
      </c>
      <c r="B105" s="135">
        <v>11058</v>
      </c>
      <c r="C105" s="140">
        <f>'MEMORIAL DE CALCULO'!C106</f>
        <v>42795</v>
      </c>
      <c r="D105" s="152" t="str">
        <f>'MEMORIAL DE CALCULO'!D106</f>
        <v>Parafuso p/ fixação do disjuntor c/ porca e arruela</v>
      </c>
      <c r="E105" s="135" t="str">
        <f>'MEMORIAL DE CALCULO'!E106</f>
        <v>pç</v>
      </c>
      <c r="F105" s="135">
        <f>'MEMORIAL DE CALCULO'!F106</f>
        <v>4</v>
      </c>
      <c r="G105" s="141">
        <v>0.25</v>
      </c>
      <c r="H105" s="145">
        <f t="shared" si="4"/>
        <v>0.31</v>
      </c>
      <c r="I105" s="136">
        <f t="shared" si="5"/>
        <v>1.24</v>
      </c>
    </row>
    <row r="106" spans="1:9" ht="12.75">
      <c r="A106" s="135" t="str">
        <f>'MEMORIAL DE CALCULO'!A107</f>
        <v>2.45</v>
      </c>
      <c r="B106" s="135">
        <v>83641</v>
      </c>
      <c r="C106" s="140">
        <f>'MEMORIAL DE CALCULO'!C107</f>
        <v>42795</v>
      </c>
      <c r="D106" s="152" t="str">
        <f>'MEMORIAL DE CALCULO'!D107</f>
        <v>Para-raio distr. Polimérico ZNO 12 KV</v>
      </c>
      <c r="E106" s="135" t="str">
        <f>'MEMORIAL DE CALCULO'!E107</f>
        <v>pç</v>
      </c>
      <c r="F106" s="135">
        <f>'MEMORIAL DE CALCULO'!F107</f>
        <v>3</v>
      </c>
      <c r="G106" s="141">
        <v>328.02</v>
      </c>
      <c r="H106" s="145">
        <f t="shared" si="4"/>
        <v>409.53</v>
      </c>
      <c r="I106" s="136">
        <f t="shared" si="5"/>
        <v>1228.59</v>
      </c>
    </row>
    <row r="107" spans="1:9" ht="12.75">
      <c r="A107" s="135" t="str">
        <f>'MEMORIAL DE CALCULO'!A108</f>
        <v>2.46</v>
      </c>
      <c r="B107" s="135" t="s">
        <v>434</v>
      </c>
      <c r="C107" s="140">
        <f>'MEMORIAL DE CALCULO'!C108</f>
        <v>42795</v>
      </c>
      <c r="D107" s="152" t="str">
        <f>'MEMORIAL DE CALCULO'!D108</f>
        <v>Poste de concreto Circular 10/600</v>
      </c>
      <c r="E107" s="135" t="str">
        <f>'MEMORIAL DE CALCULO'!E108</f>
        <v>pç</v>
      </c>
      <c r="F107" s="135">
        <f>'MEMORIAL DE CALCULO'!F108</f>
        <v>2</v>
      </c>
      <c r="G107" s="141">
        <v>1373.71</v>
      </c>
      <c r="H107" s="145">
        <f t="shared" si="4"/>
        <v>1715.07</v>
      </c>
      <c r="I107" s="136">
        <f t="shared" si="5"/>
        <v>3430.14</v>
      </c>
    </row>
    <row r="108" spans="1:9" ht="12.75">
      <c r="A108" s="135" t="str">
        <f>'MEMORIAL DE CALCULO'!A109</f>
        <v>2.47</v>
      </c>
      <c r="B108" s="135">
        <v>7581</v>
      </c>
      <c r="C108" s="140">
        <f>'MEMORIAL DE CALCULO'!C109</f>
        <v>42795</v>
      </c>
      <c r="D108" s="152" t="str">
        <f>'MEMORIAL DE CALCULO'!D109</f>
        <v>Sapatilha galvanizada 9,5mm</v>
      </c>
      <c r="E108" s="135" t="str">
        <f>'MEMORIAL DE CALCULO'!E109</f>
        <v>pç</v>
      </c>
      <c r="F108" s="135">
        <f>'MEMORIAL DE CALCULO'!F109</f>
        <v>1</v>
      </c>
      <c r="G108" s="141">
        <v>1.9</v>
      </c>
      <c r="H108" s="145">
        <f t="shared" si="4"/>
        <v>2.37</v>
      </c>
      <c r="I108" s="136">
        <f t="shared" si="5"/>
        <v>2.37</v>
      </c>
    </row>
    <row r="109" spans="1:9" ht="12.75">
      <c r="A109" s="135" t="str">
        <f>'MEMORIAL DE CALCULO'!A110</f>
        <v>2.48</v>
      </c>
      <c r="B109" s="135">
        <v>73624</v>
      </c>
      <c r="C109" s="140">
        <f>'MEMORIAL DE CALCULO'!C110</f>
        <v>42795</v>
      </c>
      <c r="D109" s="152" t="str">
        <f>'MEMORIAL DE CALCULO'!D110</f>
        <v>Suporte para Transformador poste circ. 250mm</v>
      </c>
      <c r="E109" s="135" t="str">
        <f>'MEMORIAL DE CALCULO'!E110</f>
        <v>pç</v>
      </c>
      <c r="F109" s="135">
        <f>'MEMORIAL DE CALCULO'!F110</f>
        <v>2</v>
      </c>
      <c r="G109" s="141">
        <v>66.04</v>
      </c>
      <c r="H109" s="145">
        <f t="shared" si="4"/>
        <v>82.45</v>
      </c>
      <c r="I109" s="136">
        <f t="shared" si="5"/>
        <v>164.9</v>
      </c>
    </row>
    <row r="110" spans="1:9" ht="12.75">
      <c r="A110" s="135" t="str">
        <f>'MEMORIAL DE CALCULO'!A111</f>
        <v>2.49</v>
      </c>
      <c r="B110" s="135">
        <v>1593</v>
      </c>
      <c r="C110" s="140">
        <f>'MEMORIAL DE CALCULO'!C111</f>
        <v>42795</v>
      </c>
      <c r="D110" s="152" t="str">
        <f>'MEMORIAL DE CALCULO'!D111</f>
        <v>Terminal de pressão olhal p/ cabo 185mm2</v>
      </c>
      <c r="E110" s="135" t="str">
        <f>'MEMORIAL DE CALCULO'!E111</f>
        <v>pç</v>
      </c>
      <c r="F110" s="135">
        <f>'MEMORIAL DE CALCULO'!F111</f>
        <v>6</v>
      </c>
      <c r="G110" s="141">
        <v>10.58</v>
      </c>
      <c r="H110" s="145">
        <f t="shared" si="4"/>
        <v>13.2</v>
      </c>
      <c r="I110" s="136">
        <f t="shared" si="5"/>
        <v>79.2</v>
      </c>
    </row>
    <row r="111" spans="1:9" ht="12.75">
      <c r="A111" s="135" t="str">
        <f>'MEMORIAL DE CALCULO'!A112</f>
        <v>2.50</v>
      </c>
      <c r="B111" s="135">
        <v>1590</v>
      </c>
      <c r="C111" s="140">
        <f>'MEMORIAL DE CALCULO'!C112</f>
        <v>42795</v>
      </c>
      <c r="D111" s="152" t="str">
        <f>'MEMORIAL DE CALCULO'!D112</f>
        <v>Terminal de pressão olhal p/ cabo 95mm2</v>
      </c>
      <c r="E111" s="135" t="str">
        <f>'MEMORIAL DE CALCULO'!E112</f>
        <v>pç</v>
      </c>
      <c r="F111" s="135">
        <f>'MEMORIAL DE CALCULO'!F112</f>
        <v>2</v>
      </c>
      <c r="G111" s="141">
        <v>6.39</v>
      </c>
      <c r="H111" s="145">
        <f t="shared" si="4"/>
        <v>7.97</v>
      </c>
      <c r="I111" s="136">
        <f t="shared" si="5"/>
        <v>15.94</v>
      </c>
    </row>
    <row r="112" spans="1:9" ht="12.75">
      <c r="A112" s="135" t="str">
        <f>'MEMORIAL DE CALCULO'!A113</f>
        <v>2.51</v>
      </c>
      <c r="B112" s="135" t="s">
        <v>435</v>
      </c>
      <c r="C112" s="140">
        <f>'MEMORIAL DE CALCULO'!C113</f>
        <v>42795</v>
      </c>
      <c r="D112" s="152" t="str">
        <f>'MEMORIAL DE CALCULO'!D113</f>
        <v>Transformador de distribuição trifásico 112,5 KVA 13,8 KV 220/127V</v>
      </c>
      <c r="E112" s="135" t="str">
        <f>'MEMORIAL DE CALCULO'!E113</f>
        <v>pç</v>
      </c>
      <c r="F112" s="135">
        <f>'MEMORIAL DE CALCULO'!F113</f>
        <v>1</v>
      </c>
      <c r="G112" s="141">
        <v>11385.37</v>
      </c>
      <c r="H112" s="145">
        <f>TRUNC(G112*(1+$I$5),2)</f>
        <v>14214.63</v>
      </c>
      <c r="I112" s="136">
        <f>TRUNC(F112*H112,2)</f>
        <v>14214.63</v>
      </c>
    </row>
    <row r="113" spans="1:9" ht="12.75">
      <c r="A113" s="213" t="s">
        <v>1</v>
      </c>
      <c r="B113" s="213"/>
      <c r="C113" s="213"/>
      <c r="D113" s="213"/>
      <c r="E113" s="213"/>
      <c r="F113" s="213"/>
      <c r="G113" s="213"/>
      <c r="H113" s="138"/>
      <c r="I113" s="143">
        <f>SUM(I62:I112)</f>
        <v>43004.92</v>
      </c>
    </row>
    <row r="114" spans="1:9" s="43" customFormat="1" ht="12.75">
      <c r="A114" s="153" t="str">
        <f>'MEMORIAL DE CALCULO'!A115</f>
        <v>3.</v>
      </c>
      <c r="B114" s="153"/>
      <c r="C114" s="153"/>
      <c r="D114" s="154" t="str">
        <f>'MEMORIAL DE CALCULO'!D115</f>
        <v>REDE DE DISTRIBUIÇÃO</v>
      </c>
      <c r="E114" s="153"/>
      <c r="F114" s="153"/>
      <c r="G114" s="155"/>
      <c r="H114" s="156"/>
      <c r="I114" s="157"/>
    </row>
    <row r="115" spans="1:9" ht="12.75">
      <c r="A115" s="135" t="str">
        <f>'MEMORIAL DE CALCULO'!A116</f>
        <v>3.1</v>
      </c>
      <c r="B115" s="135" t="s">
        <v>429</v>
      </c>
      <c r="C115" s="137">
        <f>'MEMORIAL DE CALCULO'!C116</f>
        <v>42795</v>
      </c>
      <c r="D115" s="152" t="str">
        <f>'MEMORIAL DE CALCULO'!D116</f>
        <v>Alça preformada de estai p/ cabo 6,4mm</v>
      </c>
      <c r="E115" s="135" t="str">
        <f>'MEMORIAL DE CALCULO'!E116</f>
        <v>pç</v>
      </c>
      <c r="F115" s="135">
        <f>'MEMORIAL DE CALCULO'!F116</f>
        <v>3</v>
      </c>
      <c r="G115" s="141">
        <v>7.76</v>
      </c>
      <c r="H115" s="145">
        <f aca="true" t="shared" si="6" ref="H115:H150">TRUNC(G115*(1+$I$5),2)</f>
        <v>9.68</v>
      </c>
      <c r="I115" s="136">
        <f aca="true" t="shared" si="7" ref="I115:I150">TRUNC(F115*H115,2)</f>
        <v>29.04</v>
      </c>
    </row>
    <row r="116" spans="1:9" ht="12.75">
      <c r="A116" s="135" t="str">
        <f>'MEMORIAL DE CALCULO'!A117</f>
        <v>3.2</v>
      </c>
      <c r="B116" s="135">
        <v>11789</v>
      </c>
      <c r="C116" s="137">
        <f>'MEMORIAL DE CALCULO'!C117</f>
        <v>42795</v>
      </c>
      <c r="D116" s="152" t="str">
        <f>'MEMORIAL DE CALCULO'!D117</f>
        <v>Anel de amarração</v>
      </c>
      <c r="E116" s="135" t="str">
        <f>'MEMORIAL DE CALCULO'!E117</f>
        <v>pç</v>
      </c>
      <c r="F116" s="135">
        <f>'MEMORIAL DE CALCULO'!F117</f>
        <v>57</v>
      </c>
      <c r="G116" s="141">
        <v>0.48</v>
      </c>
      <c r="H116" s="145">
        <f t="shared" si="6"/>
        <v>0.59</v>
      </c>
      <c r="I116" s="136">
        <f t="shared" si="7"/>
        <v>33.63</v>
      </c>
    </row>
    <row r="117" spans="1:9" ht="12.75">
      <c r="A117" s="135" t="str">
        <f>'MEMORIAL DE CALCULO'!A118</f>
        <v>3.3</v>
      </c>
      <c r="B117" s="135">
        <v>88544</v>
      </c>
      <c r="C117" s="137">
        <f>'MEMORIAL DE CALCULO'!C118</f>
        <v>42795</v>
      </c>
      <c r="D117" s="152" t="str">
        <f>'MEMORIAL DE CALCULO'!D118</f>
        <v>Armação Secundária 2 estribos zincada</v>
      </c>
      <c r="E117" s="135" t="str">
        <f>'MEMORIAL DE CALCULO'!E118</f>
        <v>pç</v>
      </c>
      <c r="F117" s="135">
        <f>'MEMORIAL DE CALCULO'!F118</f>
        <v>2</v>
      </c>
      <c r="G117" s="141">
        <v>74.01</v>
      </c>
      <c r="H117" s="145">
        <f t="shared" si="6"/>
        <v>92.4</v>
      </c>
      <c r="I117" s="136">
        <f t="shared" si="7"/>
        <v>184.8</v>
      </c>
    </row>
    <row r="118" spans="1:9" ht="12.75">
      <c r="A118" s="135" t="str">
        <f>'MEMORIAL DE CALCULO'!A119</f>
        <v>3.4</v>
      </c>
      <c r="B118" s="135">
        <v>379</v>
      </c>
      <c r="C118" s="137">
        <f>'MEMORIAL DE CALCULO'!C119</f>
        <v>42795</v>
      </c>
      <c r="D118" s="152" t="str">
        <f>'MEMORIAL DE CALCULO'!D119</f>
        <v>Arruela espaçadora</v>
      </c>
      <c r="E118" s="135" t="str">
        <f>'MEMORIAL DE CALCULO'!E119</f>
        <v>pç</v>
      </c>
      <c r="F118" s="135">
        <f>'MEMORIAL DE CALCULO'!F119</f>
        <v>4</v>
      </c>
      <c r="G118" s="141">
        <v>0.38</v>
      </c>
      <c r="H118" s="145">
        <f t="shared" si="6"/>
        <v>0.47</v>
      </c>
      <c r="I118" s="136">
        <f t="shared" si="7"/>
        <v>1.88</v>
      </c>
    </row>
    <row r="119" spans="1:9" ht="12.75">
      <c r="A119" s="135" t="str">
        <f>'MEMORIAL DE CALCULO'!A120</f>
        <v>3.5</v>
      </c>
      <c r="B119" s="135">
        <v>379</v>
      </c>
      <c r="C119" s="137">
        <f>'MEMORIAL DE CALCULO'!C120</f>
        <v>42795</v>
      </c>
      <c r="D119" s="152" t="str">
        <f>'MEMORIAL DE CALCULO'!D120</f>
        <v>Arruela quadrada 38mm - furo 18mm</v>
      </c>
      <c r="E119" s="135" t="str">
        <f>'MEMORIAL DE CALCULO'!E120</f>
        <v>pç</v>
      </c>
      <c r="F119" s="135">
        <f>'MEMORIAL DE CALCULO'!F120</f>
        <v>8</v>
      </c>
      <c r="G119" s="141">
        <v>0.38</v>
      </c>
      <c r="H119" s="145">
        <f t="shared" si="6"/>
        <v>0.47</v>
      </c>
      <c r="I119" s="136">
        <f t="shared" si="7"/>
        <v>3.76</v>
      </c>
    </row>
    <row r="120" spans="1:9" ht="12.75">
      <c r="A120" s="135" t="str">
        <f>'MEMORIAL DE CALCULO'!A121</f>
        <v>3.6</v>
      </c>
      <c r="B120" s="135">
        <v>901</v>
      </c>
      <c r="C120" s="137">
        <f>'MEMORIAL DE CALCULO'!C121</f>
        <v>42795</v>
      </c>
      <c r="D120" s="152" t="str">
        <f>'MEMORIAL DE CALCULO'!D121</f>
        <v>Cabo de alumínio protegido 15KV - 35mm2</v>
      </c>
      <c r="E120" s="135" t="str">
        <f>'MEMORIAL DE CALCULO'!E121</f>
        <v>m</v>
      </c>
      <c r="F120" s="135">
        <f>'MEMORIAL DE CALCULO'!F121</f>
        <v>360</v>
      </c>
      <c r="G120" s="141">
        <v>32.85</v>
      </c>
      <c r="H120" s="145">
        <f t="shared" si="6"/>
        <v>41.01</v>
      </c>
      <c r="I120" s="136">
        <f t="shared" si="7"/>
        <v>14763.6</v>
      </c>
    </row>
    <row r="121" spans="1:9" ht="12.75">
      <c r="A121" s="135" t="str">
        <f>'MEMORIAL DE CALCULO'!A122</f>
        <v>3.7</v>
      </c>
      <c r="B121" s="135">
        <v>40598</v>
      </c>
      <c r="C121" s="137">
        <f>'MEMORIAL DE CALCULO'!C122</f>
        <v>42795</v>
      </c>
      <c r="D121" s="152" t="str">
        <f>'MEMORIAL DE CALCULO'!D122</f>
        <v>Chapa galvanizada perfil U</v>
      </c>
      <c r="E121" s="135" t="str">
        <f>'MEMORIAL DE CALCULO'!E122</f>
        <v>pç</v>
      </c>
      <c r="F121" s="135">
        <f>'MEMORIAL DE CALCULO'!F122</f>
        <v>2</v>
      </c>
      <c r="G121" s="141">
        <v>4.49</v>
      </c>
      <c r="H121" s="145">
        <f t="shared" si="6"/>
        <v>5.6</v>
      </c>
      <c r="I121" s="136">
        <f t="shared" si="7"/>
        <v>11.2</v>
      </c>
    </row>
    <row r="122" spans="1:9" ht="12.75">
      <c r="A122" s="135" t="str">
        <f>'MEMORIAL DE CALCULO'!A123</f>
        <v>3.8</v>
      </c>
      <c r="B122" s="135" t="s">
        <v>436</v>
      </c>
      <c r="C122" s="137">
        <f>'MEMORIAL DE CALCULO'!C123</f>
        <v>42795</v>
      </c>
      <c r="D122" s="152" t="str">
        <f>'MEMORIAL DE CALCULO'!D123</f>
        <v>Chave fusível base tipo C, 15 KV 300A 10KA</v>
      </c>
      <c r="E122" s="135" t="str">
        <f>'MEMORIAL DE CALCULO'!E123</f>
        <v>pç</v>
      </c>
      <c r="F122" s="135">
        <f>'MEMORIAL DE CALCULO'!F123</f>
        <v>3</v>
      </c>
      <c r="G122" s="141">
        <v>284.93</v>
      </c>
      <c r="H122" s="145">
        <f t="shared" si="6"/>
        <v>355.73</v>
      </c>
      <c r="I122" s="136">
        <f t="shared" si="7"/>
        <v>1067.19</v>
      </c>
    </row>
    <row r="123" spans="1:9" ht="12.75">
      <c r="A123" s="135" t="str">
        <f>'MEMORIAL DE CALCULO'!A124</f>
        <v>3.9</v>
      </c>
      <c r="B123" s="135">
        <v>12327</v>
      </c>
      <c r="C123" s="137">
        <f>'MEMORIAL DE CALCULO'!C124</f>
        <v>42795</v>
      </c>
      <c r="D123" s="152" t="str">
        <f>'MEMORIAL DE CALCULO'!D124</f>
        <v>Cinta circular 150mm</v>
      </c>
      <c r="E123" s="135" t="str">
        <f>'MEMORIAL DE CALCULO'!E124</f>
        <v>pç</v>
      </c>
      <c r="F123" s="135">
        <f>'MEMORIAL DE CALCULO'!F124</f>
        <v>2</v>
      </c>
      <c r="G123" s="141">
        <v>17.92</v>
      </c>
      <c r="H123" s="145">
        <f t="shared" si="6"/>
        <v>22.37</v>
      </c>
      <c r="I123" s="136">
        <f t="shared" si="7"/>
        <v>44.74</v>
      </c>
    </row>
    <row r="124" spans="1:9" ht="12.75">
      <c r="A124" s="135" t="str">
        <f>'MEMORIAL DE CALCULO'!A125</f>
        <v>3.10</v>
      </c>
      <c r="B124" s="135">
        <v>12327</v>
      </c>
      <c r="C124" s="137">
        <f>'MEMORIAL DE CALCULO'!C125</f>
        <v>42795</v>
      </c>
      <c r="D124" s="152" t="str">
        <f>'MEMORIAL DE CALCULO'!D125</f>
        <v>Cinta circular 170mm</v>
      </c>
      <c r="E124" s="135" t="str">
        <f>'MEMORIAL DE CALCULO'!E125</f>
        <v>pç</v>
      </c>
      <c r="F124" s="135">
        <f>'MEMORIAL DE CALCULO'!F125</f>
        <v>2</v>
      </c>
      <c r="G124" s="141">
        <v>17.92</v>
      </c>
      <c r="H124" s="145">
        <f t="shared" si="6"/>
        <v>22.37</v>
      </c>
      <c r="I124" s="136">
        <f t="shared" si="7"/>
        <v>44.74</v>
      </c>
    </row>
    <row r="125" spans="1:9" ht="12.75">
      <c r="A125" s="135" t="str">
        <f>'MEMORIAL DE CALCULO'!A126</f>
        <v>3.11</v>
      </c>
      <c r="B125" s="135">
        <v>12327</v>
      </c>
      <c r="C125" s="137">
        <f>'MEMORIAL DE CALCULO'!C126</f>
        <v>42795</v>
      </c>
      <c r="D125" s="152" t="str">
        <f>'MEMORIAL DE CALCULO'!D126</f>
        <v>Cinta circular 180mm</v>
      </c>
      <c r="E125" s="135" t="str">
        <f>'MEMORIAL DE CALCULO'!E126</f>
        <v>pç</v>
      </c>
      <c r="F125" s="135">
        <f>'MEMORIAL DE CALCULO'!F126</f>
        <v>2</v>
      </c>
      <c r="G125" s="141">
        <v>17.92</v>
      </c>
      <c r="H125" s="145">
        <f t="shared" si="6"/>
        <v>22.37</v>
      </c>
      <c r="I125" s="136">
        <f t="shared" si="7"/>
        <v>44.74</v>
      </c>
    </row>
    <row r="126" spans="1:9" ht="12.75">
      <c r="A126" s="135" t="str">
        <f>'MEMORIAL DE CALCULO'!A127</f>
        <v>3.12</v>
      </c>
      <c r="B126" s="135">
        <v>12327</v>
      </c>
      <c r="C126" s="137">
        <f>'MEMORIAL DE CALCULO'!C127</f>
        <v>42795</v>
      </c>
      <c r="D126" s="152" t="str">
        <f>'MEMORIAL DE CALCULO'!D127</f>
        <v>Cinta circular 190mm</v>
      </c>
      <c r="E126" s="135" t="str">
        <f>'MEMORIAL DE CALCULO'!E127</f>
        <v>pç</v>
      </c>
      <c r="F126" s="135">
        <f>'MEMORIAL DE CALCULO'!F127</f>
        <v>1</v>
      </c>
      <c r="G126" s="141">
        <v>17.92</v>
      </c>
      <c r="H126" s="145">
        <f t="shared" si="6"/>
        <v>22.37</v>
      </c>
      <c r="I126" s="136">
        <f t="shared" si="7"/>
        <v>22.37</v>
      </c>
    </row>
    <row r="127" spans="1:9" ht="12.75">
      <c r="A127" s="135" t="str">
        <f>'MEMORIAL DE CALCULO'!A128</f>
        <v>3.13</v>
      </c>
      <c r="B127" s="135">
        <v>12327</v>
      </c>
      <c r="C127" s="137">
        <f>'MEMORIAL DE CALCULO'!C128</f>
        <v>42795</v>
      </c>
      <c r="D127" s="152" t="str">
        <f>'MEMORIAL DE CALCULO'!D128</f>
        <v>Cinta circular 200mm</v>
      </c>
      <c r="E127" s="135" t="str">
        <f>'MEMORIAL DE CALCULO'!E128</f>
        <v>pç</v>
      </c>
      <c r="F127" s="135">
        <f>'MEMORIAL DE CALCULO'!F128</f>
        <v>2</v>
      </c>
      <c r="G127" s="141">
        <v>17.92</v>
      </c>
      <c r="H127" s="145">
        <f t="shared" si="6"/>
        <v>22.37</v>
      </c>
      <c r="I127" s="136">
        <f t="shared" si="7"/>
        <v>44.74</v>
      </c>
    </row>
    <row r="128" spans="1:9" ht="12.75">
      <c r="A128" s="135" t="str">
        <f>'MEMORIAL DE CALCULO'!A129</f>
        <v>3.14</v>
      </c>
      <c r="B128" s="135">
        <v>12327</v>
      </c>
      <c r="C128" s="137">
        <f>'MEMORIAL DE CALCULO'!C129</f>
        <v>42795</v>
      </c>
      <c r="D128" s="152" t="str">
        <f>'MEMORIAL DE CALCULO'!D129</f>
        <v>Cinta circular 210mm</v>
      </c>
      <c r="E128" s="135" t="str">
        <f>'MEMORIAL DE CALCULO'!E129</f>
        <v>pç</v>
      </c>
      <c r="F128" s="135">
        <f>'MEMORIAL DE CALCULO'!F129</f>
        <v>2</v>
      </c>
      <c r="G128" s="141">
        <v>17.92</v>
      </c>
      <c r="H128" s="145">
        <f t="shared" si="6"/>
        <v>22.37</v>
      </c>
      <c r="I128" s="136">
        <f t="shared" si="7"/>
        <v>44.74</v>
      </c>
    </row>
    <row r="129" spans="1:9" ht="12.75">
      <c r="A129" s="135" t="str">
        <f>'MEMORIAL DE CALCULO'!A130</f>
        <v>3.15</v>
      </c>
      <c r="B129" s="135">
        <v>12327</v>
      </c>
      <c r="C129" s="137">
        <f>'MEMORIAL DE CALCULO'!C130</f>
        <v>42795</v>
      </c>
      <c r="D129" s="152" t="str">
        <f>'MEMORIAL DE CALCULO'!D130</f>
        <v>Cinta circular 220mm</v>
      </c>
      <c r="E129" s="135" t="str">
        <f>'MEMORIAL DE CALCULO'!E130</f>
        <v>pç</v>
      </c>
      <c r="F129" s="135">
        <f>'MEMORIAL DE CALCULO'!F130</f>
        <v>3</v>
      </c>
      <c r="G129" s="141">
        <v>17.92</v>
      </c>
      <c r="H129" s="145">
        <f t="shared" si="6"/>
        <v>22.37</v>
      </c>
      <c r="I129" s="136">
        <f t="shared" si="7"/>
        <v>67.11</v>
      </c>
    </row>
    <row r="130" spans="1:9" ht="12.75">
      <c r="A130" s="135" t="str">
        <f>'MEMORIAL DE CALCULO'!A131</f>
        <v>3.16</v>
      </c>
      <c r="B130" s="135">
        <v>12327</v>
      </c>
      <c r="C130" s="137">
        <f>'MEMORIAL DE CALCULO'!C131</f>
        <v>42795</v>
      </c>
      <c r="D130" s="152" t="str">
        <f>'MEMORIAL DE CALCULO'!D131</f>
        <v>Cinta circular 240mm</v>
      </c>
      <c r="E130" s="135" t="str">
        <f>'MEMORIAL DE CALCULO'!E131</f>
        <v>pç</v>
      </c>
      <c r="F130" s="135">
        <f>'MEMORIAL DE CALCULO'!F131</f>
        <v>2</v>
      </c>
      <c r="G130" s="141">
        <v>17.92</v>
      </c>
      <c r="H130" s="145">
        <f t="shared" si="6"/>
        <v>22.37</v>
      </c>
      <c r="I130" s="136">
        <f t="shared" si="7"/>
        <v>44.74</v>
      </c>
    </row>
    <row r="131" spans="1:9" ht="12.75">
      <c r="A131" s="135" t="str">
        <f>'MEMORIAL DE CALCULO'!A132</f>
        <v>3.17</v>
      </c>
      <c r="B131" s="135">
        <v>12327</v>
      </c>
      <c r="C131" s="137">
        <f>'MEMORIAL DE CALCULO'!C132</f>
        <v>42795</v>
      </c>
      <c r="D131" s="152" t="str">
        <f>'MEMORIAL DE CALCULO'!D132</f>
        <v>Cinta circular 250mm</v>
      </c>
      <c r="E131" s="135" t="str">
        <f>'MEMORIAL DE CALCULO'!E132</f>
        <v>pç</v>
      </c>
      <c r="F131" s="135">
        <f>'MEMORIAL DE CALCULO'!F132</f>
        <v>2</v>
      </c>
      <c r="G131" s="141">
        <v>17.92</v>
      </c>
      <c r="H131" s="145">
        <f t="shared" si="6"/>
        <v>22.37</v>
      </c>
      <c r="I131" s="136">
        <f t="shared" si="7"/>
        <v>44.74</v>
      </c>
    </row>
    <row r="132" spans="1:9" ht="12.75">
      <c r="A132" s="135" t="str">
        <f>'MEMORIAL DE CALCULO'!A133</f>
        <v>3.18</v>
      </c>
      <c r="B132" s="135">
        <v>1603</v>
      </c>
      <c r="C132" s="137">
        <f>'MEMORIAL DE CALCULO'!C133</f>
        <v>42795</v>
      </c>
      <c r="D132" s="152" t="str">
        <f>'MEMORIAL DE CALCULO'!D133</f>
        <v>Conector Ampact cunha 35 a 50mm x 35 a 50mm</v>
      </c>
      <c r="E132" s="135" t="str">
        <f>'MEMORIAL DE CALCULO'!E133</f>
        <v>pç</v>
      </c>
      <c r="F132" s="135">
        <f>'MEMORIAL DE CALCULO'!F133</f>
        <v>6</v>
      </c>
      <c r="G132" s="141">
        <v>27.49</v>
      </c>
      <c r="H132" s="145">
        <f t="shared" si="6"/>
        <v>34.32</v>
      </c>
      <c r="I132" s="136">
        <f t="shared" si="7"/>
        <v>205.92</v>
      </c>
    </row>
    <row r="133" spans="1:9" ht="12.75">
      <c r="A133" s="135" t="str">
        <f>'MEMORIAL DE CALCULO'!A134</f>
        <v>3.19</v>
      </c>
      <c r="B133" s="135">
        <v>72259</v>
      </c>
      <c r="C133" s="137">
        <f>'MEMORIAL DE CALCULO'!C134</f>
        <v>42795</v>
      </c>
      <c r="D133" s="152" t="str">
        <f>'MEMORIAL DE CALCULO'!D134</f>
        <v>Conector estribo normal p/ derivação AT cabos 4 e 2AWG</v>
      </c>
      <c r="E133" s="135" t="str">
        <f>'MEMORIAL DE CALCULO'!E134</f>
        <v>pç</v>
      </c>
      <c r="F133" s="135">
        <f>'MEMORIAL DE CALCULO'!F134</f>
        <v>3</v>
      </c>
      <c r="G133" s="141">
        <v>11.65</v>
      </c>
      <c r="H133" s="145">
        <f t="shared" si="6"/>
        <v>14.54</v>
      </c>
      <c r="I133" s="136">
        <f t="shared" si="7"/>
        <v>43.62</v>
      </c>
    </row>
    <row r="134" spans="1:9" ht="12.75">
      <c r="A134" s="135" t="str">
        <f>'MEMORIAL DE CALCULO'!A135</f>
        <v>3.20</v>
      </c>
      <c r="B134" s="135">
        <v>11854</v>
      </c>
      <c r="C134" s="137">
        <f>'MEMORIAL DE CALCULO'!C135</f>
        <v>42795</v>
      </c>
      <c r="D134" s="152" t="str">
        <f>'MEMORIAL DE CALCULO'!D135</f>
        <v>Conector UDC Ampactinho I</v>
      </c>
      <c r="E134" s="135" t="str">
        <f>'MEMORIAL DE CALCULO'!E135</f>
        <v>pç</v>
      </c>
      <c r="F134" s="135">
        <f>'MEMORIAL DE CALCULO'!F135</f>
        <v>1</v>
      </c>
      <c r="G134" s="141">
        <v>3.76</v>
      </c>
      <c r="H134" s="145">
        <f t="shared" si="6"/>
        <v>4.69</v>
      </c>
      <c r="I134" s="136">
        <f t="shared" si="7"/>
        <v>4.69</v>
      </c>
    </row>
    <row r="135" spans="1:9" ht="12.75">
      <c r="A135" s="135" t="str">
        <f>'MEMORIAL DE CALCULO'!A136</f>
        <v>3.21</v>
      </c>
      <c r="B135" s="135">
        <v>11854</v>
      </c>
      <c r="C135" s="137">
        <f>'MEMORIAL DE CALCULO'!C136</f>
        <v>42795</v>
      </c>
      <c r="D135" s="152" t="str">
        <f>'MEMORIAL DE CALCULO'!D136</f>
        <v>Conector UDC Ampactinho VII</v>
      </c>
      <c r="E135" s="135" t="str">
        <f>'MEMORIAL DE CALCULO'!E136</f>
        <v>pç</v>
      </c>
      <c r="F135" s="135">
        <f>'MEMORIAL DE CALCULO'!F136</f>
        <v>3</v>
      </c>
      <c r="G135" s="141">
        <v>3.76</v>
      </c>
      <c r="H135" s="145">
        <f t="shared" si="6"/>
        <v>4.69</v>
      </c>
      <c r="I135" s="136">
        <f t="shared" si="7"/>
        <v>14.07</v>
      </c>
    </row>
    <row r="136" spans="1:9" ht="12.75">
      <c r="A136" s="135" t="str">
        <f>'MEMORIAL DE CALCULO'!A137</f>
        <v>3.22</v>
      </c>
      <c r="B136" s="135">
        <v>72927</v>
      </c>
      <c r="C136" s="137">
        <f>'MEMORIAL DE CALCULO'!C137</f>
        <v>42795</v>
      </c>
      <c r="D136" s="152" t="str">
        <f>'MEMORIAL DE CALCULO'!D137</f>
        <v>Cordoalha de aço 6,4mm</v>
      </c>
      <c r="E136" s="135" t="str">
        <f>'MEMORIAL DE CALCULO'!E137</f>
        <v>m</v>
      </c>
      <c r="F136" s="135">
        <v>110</v>
      </c>
      <c r="G136" s="141">
        <v>30.25</v>
      </c>
      <c r="H136" s="145">
        <f t="shared" si="6"/>
        <v>37.76</v>
      </c>
      <c r="I136" s="136">
        <f t="shared" si="7"/>
        <v>4153.6</v>
      </c>
    </row>
    <row r="137" spans="1:9" ht="12.75">
      <c r="A137" s="135" t="str">
        <f>'MEMORIAL DE CALCULO'!A138</f>
        <v>3.23</v>
      </c>
      <c r="B137" s="135">
        <v>34519</v>
      </c>
      <c r="C137" s="137">
        <f>'MEMORIAL DE CALCULO'!C138</f>
        <v>42795</v>
      </c>
      <c r="D137" s="152" t="str">
        <f>'MEMORIAL DE CALCULO'!D138</f>
        <v>Cruzeta de concreto 90x90x2000mm - 250 DAN</v>
      </c>
      <c r="E137" s="135" t="str">
        <f>'MEMORIAL DE CALCULO'!E138</f>
        <v>pç</v>
      </c>
      <c r="F137" s="135">
        <f>'MEMORIAL DE CALCULO'!F138</f>
        <v>1</v>
      </c>
      <c r="G137" s="141">
        <v>73.96</v>
      </c>
      <c r="H137" s="145">
        <f t="shared" si="6"/>
        <v>92.33</v>
      </c>
      <c r="I137" s="136">
        <f t="shared" si="7"/>
        <v>92.33</v>
      </c>
    </row>
    <row r="138" spans="1:9" ht="12.75">
      <c r="A138" s="135" t="str">
        <f>'MEMORIAL DE CALCULO'!A139</f>
        <v>3.24</v>
      </c>
      <c r="B138" s="135">
        <v>402</v>
      </c>
      <c r="C138" s="137">
        <f>'MEMORIAL DE CALCULO'!C139</f>
        <v>42795</v>
      </c>
      <c r="D138" s="152" t="str">
        <f>'MEMORIAL DE CALCULO'!D139</f>
        <v>Gancho de suspensão olhal</v>
      </c>
      <c r="E138" s="135" t="str">
        <f>'MEMORIAL DE CALCULO'!E139</f>
        <v>pç</v>
      </c>
      <c r="F138" s="135">
        <f>'MEMORIAL DE CALCULO'!F139</f>
        <v>9</v>
      </c>
      <c r="G138" s="141">
        <v>6.7</v>
      </c>
      <c r="H138" s="145">
        <f t="shared" si="6"/>
        <v>8.36</v>
      </c>
      <c r="I138" s="136">
        <f t="shared" si="7"/>
        <v>75.24</v>
      </c>
    </row>
    <row r="139" spans="1:9" ht="12.75">
      <c r="A139" s="135" t="str">
        <f>'MEMORIAL DE CALCULO'!A140</f>
        <v>3.25</v>
      </c>
      <c r="B139" s="135">
        <v>11032</v>
      </c>
      <c r="C139" s="137">
        <f>'MEMORIAL DE CALCULO'!C140</f>
        <v>42795</v>
      </c>
      <c r="D139" s="152" t="str">
        <f>'MEMORIAL DE CALCULO'!D140</f>
        <v>Grampo de ancoragem p/ cabo coberto 35 mm2</v>
      </c>
      <c r="E139" s="135" t="str">
        <f>'MEMORIAL DE CALCULO'!E140</f>
        <v>pç</v>
      </c>
      <c r="F139" s="135">
        <f>'MEMORIAL DE CALCULO'!F140</f>
        <v>9</v>
      </c>
      <c r="G139" s="141">
        <v>7.27</v>
      </c>
      <c r="H139" s="145">
        <f t="shared" si="6"/>
        <v>9.07</v>
      </c>
      <c r="I139" s="136">
        <f t="shared" si="7"/>
        <v>81.63</v>
      </c>
    </row>
    <row r="140" spans="1:9" ht="12.75">
      <c r="A140" s="135" t="str">
        <f>'MEMORIAL DE CALCULO'!A141</f>
        <v>3.26</v>
      </c>
      <c r="B140" s="135">
        <v>11837</v>
      </c>
      <c r="C140" s="137">
        <f>'MEMORIAL DE CALCULO'!C141</f>
        <v>42795</v>
      </c>
      <c r="D140" s="152" t="str">
        <f>'MEMORIAL DE CALCULO'!D141</f>
        <v>Grampo de linha viva 6AWG a 250MCM</v>
      </c>
      <c r="E140" s="135" t="str">
        <f>'MEMORIAL DE CALCULO'!E141</f>
        <v>pç</v>
      </c>
      <c r="F140" s="135">
        <f>'MEMORIAL DE CALCULO'!F141</f>
        <v>3</v>
      </c>
      <c r="G140" s="141">
        <v>25.08</v>
      </c>
      <c r="H140" s="145">
        <f t="shared" si="6"/>
        <v>31.31</v>
      </c>
      <c r="I140" s="136">
        <f t="shared" si="7"/>
        <v>93.93</v>
      </c>
    </row>
    <row r="141" spans="1:9" ht="12.75">
      <c r="A141" s="135" t="str">
        <f>'MEMORIAL DE CALCULO'!A142</f>
        <v>3.27</v>
      </c>
      <c r="B141" s="135" t="s">
        <v>431</v>
      </c>
      <c r="C141" s="137">
        <f>'MEMORIAL DE CALCULO'!C142</f>
        <v>42795</v>
      </c>
      <c r="D141" s="152" t="str">
        <f>'MEMORIAL DE CALCULO'!D142</f>
        <v>Isolador de ancoragem tipo bastão polimérico 15 KV</v>
      </c>
      <c r="E141" s="135" t="str">
        <f>'MEMORIAL DE CALCULO'!E142</f>
        <v>pç</v>
      </c>
      <c r="F141" s="135">
        <f>'MEMORIAL DE CALCULO'!F142</f>
        <v>9</v>
      </c>
      <c r="G141" s="141">
        <v>88.7</v>
      </c>
      <c r="H141" s="145">
        <f t="shared" si="6"/>
        <v>110.74</v>
      </c>
      <c r="I141" s="136">
        <f t="shared" si="7"/>
        <v>996.66</v>
      </c>
    </row>
    <row r="142" spans="1:9" ht="12.75">
      <c r="A142" s="135" t="str">
        <f>'MEMORIAL DE CALCULO'!A143</f>
        <v>3.28</v>
      </c>
      <c r="B142" s="135" t="s">
        <v>437</v>
      </c>
      <c r="C142" s="137">
        <f>'MEMORIAL DE CALCULO'!C143</f>
        <v>42795</v>
      </c>
      <c r="D142" s="152" t="str">
        <f>'MEMORIAL DE CALCULO'!D143</f>
        <v>Isolador de pino polimérico 15 KV - NBI 110 KV</v>
      </c>
      <c r="E142" s="135" t="str">
        <f>'MEMORIAL DE CALCULO'!E143</f>
        <v>pç</v>
      </c>
      <c r="F142" s="135">
        <f>'MEMORIAL DE CALCULO'!F143</f>
        <v>5</v>
      </c>
      <c r="G142" s="141">
        <v>28.59</v>
      </c>
      <c r="H142" s="145">
        <f t="shared" si="6"/>
        <v>35.69</v>
      </c>
      <c r="I142" s="136">
        <f t="shared" si="7"/>
        <v>178.45</v>
      </c>
    </row>
    <row r="143" spans="1:9" ht="12.75">
      <c r="A143" s="135" t="str">
        <f>'MEMORIAL DE CALCULO'!A144</f>
        <v>3.29</v>
      </c>
      <c r="B143" s="135">
        <v>3398</v>
      </c>
      <c r="C143" s="137">
        <f>'MEMORIAL DE CALCULO'!C144</f>
        <v>42795</v>
      </c>
      <c r="D143" s="152" t="str">
        <f>'MEMORIAL DE CALCULO'!D144</f>
        <v>Isolador roldana porcelana 76 x 80mm</v>
      </c>
      <c r="E143" s="135" t="str">
        <f>'MEMORIAL DE CALCULO'!E144</f>
        <v>pç</v>
      </c>
      <c r="F143" s="135">
        <f>'MEMORIAL DE CALCULO'!F144</f>
        <v>4</v>
      </c>
      <c r="G143" s="141">
        <v>4.47</v>
      </c>
      <c r="H143" s="145">
        <f t="shared" si="6"/>
        <v>5.58</v>
      </c>
      <c r="I143" s="136">
        <f t="shared" si="7"/>
        <v>22.32</v>
      </c>
    </row>
    <row r="144" spans="1:9" ht="12.75">
      <c r="A144" s="135" t="str">
        <f>'MEMORIAL DE CALCULO'!A145</f>
        <v>3.30</v>
      </c>
      <c r="B144" s="135">
        <v>7581</v>
      </c>
      <c r="C144" s="137">
        <f>'MEMORIAL DE CALCULO'!C145</f>
        <v>42795</v>
      </c>
      <c r="D144" s="152" t="str">
        <f>'MEMORIAL DE CALCULO'!D145</f>
        <v>Manilha sapatilha 110mm</v>
      </c>
      <c r="E144" s="135" t="str">
        <f>'MEMORIAL DE CALCULO'!E145</f>
        <v>pç</v>
      </c>
      <c r="F144" s="135">
        <f>'MEMORIAL DE CALCULO'!F145</f>
        <v>9</v>
      </c>
      <c r="G144" s="141">
        <v>1.9</v>
      </c>
      <c r="H144" s="145">
        <f t="shared" si="6"/>
        <v>2.37</v>
      </c>
      <c r="I144" s="136">
        <f t="shared" si="7"/>
        <v>21.33</v>
      </c>
    </row>
    <row r="145" spans="1:9" ht="12.75">
      <c r="A145" s="135" t="str">
        <f>'MEMORIAL DE CALCULO'!A146</f>
        <v>3.31</v>
      </c>
      <c r="B145" s="135">
        <v>86958</v>
      </c>
      <c r="C145" s="137">
        <f>'MEMORIAL DE CALCULO'!C146</f>
        <v>42795</v>
      </c>
      <c r="D145" s="152" t="str">
        <f>'MEMORIAL DE CALCULO'!D146</f>
        <v>Mão francesa plana 619mm</v>
      </c>
      <c r="E145" s="135" t="str">
        <f>'MEMORIAL DE CALCULO'!E146</f>
        <v>pç</v>
      </c>
      <c r="F145" s="135">
        <f>'MEMORIAL DE CALCULO'!F146</f>
        <v>1</v>
      </c>
      <c r="G145" s="141">
        <v>23.57</v>
      </c>
      <c r="H145" s="145">
        <f t="shared" si="6"/>
        <v>29.42</v>
      </c>
      <c r="I145" s="136">
        <f t="shared" si="7"/>
        <v>29.42</v>
      </c>
    </row>
    <row r="146" spans="1:9" ht="12.75">
      <c r="A146" s="135" t="str">
        <f>'MEMORIAL DE CALCULO'!A147</f>
        <v>3.32</v>
      </c>
      <c r="B146" s="135">
        <v>12362</v>
      </c>
      <c r="C146" s="137">
        <f>'MEMORIAL DE CALCULO'!C147</f>
        <v>42795</v>
      </c>
      <c r="D146" s="152" t="str">
        <f>'MEMORIAL DE CALCULO'!D147</f>
        <v>Olhal p/ parafuso de 16mm</v>
      </c>
      <c r="E146" s="135" t="str">
        <f>'MEMORIAL DE CALCULO'!E147</f>
        <v>pç</v>
      </c>
      <c r="F146" s="135">
        <f>'MEMORIAL DE CALCULO'!F147</f>
        <v>12</v>
      </c>
      <c r="G146" s="141">
        <v>7.21</v>
      </c>
      <c r="H146" s="145">
        <f t="shared" si="6"/>
        <v>9</v>
      </c>
      <c r="I146" s="136">
        <f t="shared" si="7"/>
        <v>108</v>
      </c>
    </row>
    <row r="147" spans="1:9" ht="12.75">
      <c r="A147" s="135" t="str">
        <f>'MEMORIAL DE CALCULO'!A148</f>
        <v>3.33</v>
      </c>
      <c r="B147" s="135">
        <v>430</v>
      </c>
      <c r="C147" s="137">
        <f>'MEMORIAL DE CALCULO'!C148</f>
        <v>42795</v>
      </c>
      <c r="D147" s="152" t="str">
        <f>'MEMORIAL DE CALCULO'!D148</f>
        <v>Parafuso cabeça abaulada 16 x 100mm</v>
      </c>
      <c r="E147" s="135" t="str">
        <f>'MEMORIAL DE CALCULO'!E148</f>
        <v>pç</v>
      </c>
      <c r="F147" s="135">
        <f>'MEMORIAL DE CALCULO'!F148</f>
        <v>5</v>
      </c>
      <c r="G147" s="141">
        <v>2.88</v>
      </c>
      <c r="H147" s="145">
        <f t="shared" si="6"/>
        <v>3.59</v>
      </c>
      <c r="I147" s="136">
        <f t="shared" si="7"/>
        <v>17.95</v>
      </c>
    </row>
    <row r="148" spans="1:9" ht="12.75">
      <c r="A148" s="135" t="str">
        <f>'MEMORIAL DE CALCULO'!A149</f>
        <v>3.34</v>
      </c>
      <c r="B148" s="135">
        <v>441</v>
      </c>
      <c r="C148" s="137">
        <f>'MEMORIAL DE CALCULO'!C149</f>
        <v>42795</v>
      </c>
      <c r="D148" s="152" t="str">
        <f>'MEMORIAL DE CALCULO'!D149</f>
        <v>Parafuso cabeça abaulada 16 x 150mm</v>
      </c>
      <c r="E148" s="135" t="str">
        <f>'MEMORIAL DE CALCULO'!E149</f>
        <v>pç</v>
      </c>
      <c r="F148" s="135">
        <f>'MEMORIAL DE CALCULO'!F149</f>
        <v>3</v>
      </c>
      <c r="G148" s="141">
        <v>3.17</v>
      </c>
      <c r="H148" s="145">
        <f t="shared" si="6"/>
        <v>3.95</v>
      </c>
      <c r="I148" s="136">
        <f t="shared" si="7"/>
        <v>11.85</v>
      </c>
    </row>
    <row r="149" spans="1:9" ht="12.75">
      <c r="A149" s="135" t="str">
        <f>'MEMORIAL DE CALCULO'!A150</f>
        <v>3.35</v>
      </c>
      <c r="B149" s="135">
        <v>430</v>
      </c>
      <c r="C149" s="137">
        <f>'MEMORIAL DE CALCULO'!C150</f>
        <v>42795</v>
      </c>
      <c r="D149" s="152" t="str">
        <f>'MEMORIAL DE CALCULO'!D150</f>
        <v>Parafuso cabeça abaulada 16 x 50mm</v>
      </c>
      <c r="E149" s="135" t="str">
        <f>'MEMORIAL DE CALCULO'!E150</f>
        <v>pç</v>
      </c>
      <c r="F149" s="135">
        <f>'MEMORIAL DE CALCULO'!F150</f>
        <v>12</v>
      </c>
      <c r="G149" s="141">
        <v>2.88</v>
      </c>
      <c r="H149" s="145">
        <f t="shared" si="6"/>
        <v>3.59</v>
      </c>
      <c r="I149" s="136">
        <f t="shared" si="7"/>
        <v>43.08</v>
      </c>
    </row>
    <row r="150" spans="1:9" ht="12.75">
      <c r="A150" s="135" t="str">
        <f>'MEMORIAL DE CALCULO'!A151</f>
        <v>3.36</v>
      </c>
      <c r="B150" s="135">
        <v>430</v>
      </c>
      <c r="C150" s="137">
        <f>'MEMORIAL DE CALCULO'!C151</f>
        <v>42795</v>
      </c>
      <c r="D150" s="152" t="str">
        <f>'MEMORIAL DE CALCULO'!D151</f>
        <v>Parafuso cabeça quadrada 16 x 125mm</v>
      </c>
      <c r="E150" s="135" t="str">
        <f>'MEMORIAL DE CALCULO'!E151</f>
        <v>pç</v>
      </c>
      <c r="F150" s="135">
        <f>'MEMORIAL DE CALCULO'!F151</f>
        <v>14</v>
      </c>
      <c r="G150" s="141">
        <v>2.88</v>
      </c>
      <c r="H150" s="145">
        <f t="shared" si="6"/>
        <v>3.59</v>
      </c>
      <c r="I150" s="136">
        <f t="shared" si="7"/>
        <v>50.26</v>
      </c>
    </row>
    <row r="151" spans="1:9" ht="12.75">
      <c r="A151" s="135" t="str">
        <f>'MEMORIAL DE CALCULO'!A152</f>
        <v>3.37</v>
      </c>
      <c r="B151" s="135">
        <v>444</v>
      </c>
      <c r="C151" s="137">
        <f>'MEMORIAL DE CALCULO'!C152</f>
        <v>42795</v>
      </c>
      <c r="D151" s="152" t="str">
        <f>'MEMORIAL DE CALCULO'!D152</f>
        <v>Pino curto p/ isolador pilar</v>
      </c>
      <c r="E151" s="135" t="str">
        <f>'MEMORIAL DE CALCULO'!E152</f>
        <v>pç</v>
      </c>
      <c r="F151" s="135">
        <f>'MEMORIAL DE CALCULO'!F152</f>
        <v>2</v>
      </c>
      <c r="G151" s="141">
        <v>13.27</v>
      </c>
      <c r="H151" s="145">
        <f>TRUNC(G151*(1+$I$5),2)</f>
        <v>16.56</v>
      </c>
      <c r="I151" s="136">
        <f>TRUNC(F151*H151,2)</f>
        <v>33.12</v>
      </c>
    </row>
    <row r="152" spans="1:9" ht="12.75">
      <c r="A152" s="135" t="str">
        <f>'MEMORIAL DE CALCULO'!A153</f>
        <v>3.38</v>
      </c>
      <c r="B152" s="135">
        <v>444</v>
      </c>
      <c r="C152" s="137">
        <f>'MEMORIAL DE CALCULO'!C153</f>
        <v>42795</v>
      </c>
      <c r="D152" s="152" t="str">
        <f>'MEMORIAL DE CALCULO'!D153</f>
        <v>Pino p/ isolador pilar 140mm</v>
      </c>
      <c r="E152" s="135" t="str">
        <f>'MEMORIAL DE CALCULO'!E153</f>
        <v>pç</v>
      </c>
      <c r="F152" s="135">
        <f>'MEMORIAL DE CALCULO'!F153</f>
        <v>3</v>
      </c>
      <c r="G152" s="141">
        <v>13.27</v>
      </c>
      <c r="H152" s="145">
        <f>TRUNC(G152*(1+$I$5),2)</f>
        <v>16.56</v>
      </c>
      <c r="I152" s="136">
        <f>TRUNC(F152*H152,2)</f>
        <v>49.68</v>
      </c>
    </row>
    <row r="153" spans="1:9" ht="12.75">
      <c r="A153" s="135" t="str">
        <f>'MEMORIAL DE CALCULO'!A154</f>
        <v>3.39</v>
      </c>
      <c r="B153" s="135" t="s">
        <v>434</v>
      </c>
      <c r="C153" s="137">
        <f>'MEMORIAL DE CALCULO'!C154</f>
        <v>42795</v>
      </c>
      <c r="D153" s="152" t="str">
        <f>'MEMORIAL DE CALCULO'!D154</f>
        <v>Poste de concreto Circular 11/600</v>
      </c>
      <c r="E153" s="135" t="str">
        <f>'MEMORIAL DE CALCULO'!E154</f>
        <v>pç</v>
      </c>
      <c r="F153" s="135">
        <f>'MEMORIAL DE CALCULO'!F154</f>
        <v>1</v>
      </c>
      <c r="G153" s="141">
        <v>1373.71</v>
      </c>
      <c r="H153" s="145">
        <f>TRUNC(G153*(1+$I$5),2)</f>
        <v>1715.07</v>
      </c>
      <c r="I153" s="136">
        <f>TRUNC(F153*H153,2)</f>
        <v>1715.07</v>
      </c>
    </row>
    <row r="154" spans="1:9" ht="12.75">
      <c r="A154" s="135" t="str">
        <f>'MEMORIAL DE CALCULO'!A155</f>
        <v>3.40</v>
      </c>
      <c r="B154" s="135">
        <v>7581</v>
      </c>
      <c r="C154" s="137">
        <f>'MEMORIAL DE CALCULO'!C155</f>
        <v>42795</v>
      </c>
      <c r="D154" s="152" t="str">
        <f>'MEMORIAL DE CALCULO'!D155</f>
        <v>Sapatilha galvanizada</v>
      </c>
      <c r="E154" s="135" t="str">
        <f>'MEMORIAL DE CALCULO'!E155</f>
        <v>pç</v>
      </c>
      <c r="F154" s="135">
        <f>'MEMORIAL DE CALCULO'!F155</f>
        <v>3</v>
      </c>
      <c r="G154" s="141">
        <v>1.9</v>
      </c>
      <c r="H154" s="145">
        <f>TRUNC(G154*(1+$I$5),2)</f>
        <v>2.37</v>
      </c>
      <c r="I154" s="136">
        <f>TRUNC(F154*H154,2)</f>
        <v>7.11</v>
      </c>
    </row>
    <row r="155" spans="1:9" ht="12.75">
      <c r="A155" s="135" t="str">
        <f>'MEMORIAL DE CALCULO'!A156</f>
        <v>3.41</v>
      </c>
      <c r="B155" s="135">
        <v>73624</v>
      </c>
      <c r="C155" s="137">
        <f>'MEMORIAL DE CALCULO'!C156</f>
        <v>42795</v>
      </c>
      <c r="D155" s="152" t="str">
        <f>'MEMORIAL DE CALCULO'!D156</f>
        <v>Suporte L galvanizado 15 KV</v>
      </c>
      <c r="E155" s="135" t="str">
        <f>'MEMORIAL DE CALCULO'!E156</f>
        <v>pç</v>
      </c>
      <c r="F155" s="135">
        <f>'MEMORIAL DE CALCULO'!F156</f>
        <v>2</v>
      </c>
      <c r="G155" s="141">
        <v>66.04</v>
      </c>
      <c r="H155" s="145">
        <f>TRUNC(G155*(1+$I$5),2)</f>
        <v>82.45</v>
      </c>
      <c r="I155" s="136">
        <f>TRUNC(F155*H155,2)</f>
        <v>164.9</v>
      </c>
    </row>
    <row r="156" spans="1:9" ht="12.75">
      <c r="A156" s="213" t="s">
        <v>1</v>
      </c>
      <c r="B156" s="213"/>
      <c r="C156" s="213"/>
      <c r="D156" s="213"/>
      <c r="E156" s="213"/>
      <c r="F156" s="213"/>
      <c r="G156" s="213"/>
      <c r="H156" s="138"/>
      <c r="I156" s="143">
        <f>SUM(I115:I155)</f>
        <v>24711.99000000001</v>
      </c>
    </row>
    <row r="157" spans="1:9" s="43" customFormat="1" ht="12.75">
      <c r="A157" s="153" t="str">
        <f>'MEMORIAL DE CALCULO'!A158</f>
        <v>4.</v>
      </c>
      <c r="B157" s="153"/>
      <c r="C157" s="153"/>
      <c r="D157" s="154" t="str">
        <f>'MEMORIAL DE CALCULO'!D158</f>
        <v>SISTEMA DE ATERRAMENTO - SPDA</v>
      </c>
      <c r="E157" s="153"/>
      <c r="F157" s="153"/>
      <c r="G157" s="155"/>
      <c r="H157" s="156"/>
      <c r="I157" s="157"/>
    </row>
    <row r="158" spans="1:9" ht="12.75">
      <c r="A158" s="135" t="str">
        <f>'MEMORIAL DE CALCULO'!A159</f>
        <v>4.1</v>
      </c>
      <c r="B158" s="135">
        <v>5104</v>
      </c>
      <c r="C158" s="137">
        <f>'MEMORIAL DE CALCULO'!C159</f>
        <v>42795</v>
      </c>
      <c r="D158" s="152" t="str">
        <f>'MEMORIAL DE CALCULO'!D159</f>
        <v>Rebite de Aluminio vazado de repuxo, 3,2 X 8 mm (1kg = 1025 unidades)</v>
      </c>
      <c r="E158" s="135" t="str">
        <f>'MEMORIAL DE CALCULO'!E159</f>
        <v>kg</v>
      </c>
      <c r="F158" s="135">
        <f>'MEMORIAL DE CALCULO'!F159</f>
        <v>1</v>
      </c>
      <c r="G158" s="141">
        <v>69.38</v>
      </c>
      <c r="H158" s="145">
        <f aca="true" t="shared" si="8" ref="H158:H177">TRUNC(G158*(1+$I$5),2)</f>
        <v>86.62</v>
      </c>
      <c r="I158" s="136">
        <f aca="true" t="shared" si="9" ref="I158:I177">TRUNC(F158*H158,2)</f>
        <v>86.62</v>
      </c>
    </row>
    <row r="159" spans="1:9" ht="12.75">
      <c r="A159" s="135" t="str">
        <f>'MEMORIAL DE CALCULO'!A160</f>
        <v>4.2</v>
      </c>
      <c r="B159" s="135">
        <v>39208</v>
      </c>
      <c r="C159" s="137">
        <f>'MEMORIAL DE CALCULO'!C160</f>
        <v>42795</v>
      </c>
      <c r="D159" s="152" t="str">
        <f>'MEMORIAL DE CALCULO'!D160</f>
        <v>Arruela plastica 4 X 16</v>
      </c>
      <c r="E159" s="135" t="str">
        <f>'MEMORIAL DE CALCULO'!E160</f>
        <v>pç</v>
      </c>
      <c r="F159" s="135">
        <f>'MEMORIAL DE CALCULO'!F160</f>
        <v>86</v>
      </c>
      <c r="G159" s="141">
        <v>0.26</v>
      </c>
      <c r="H159" s="145">
        <f t="shared" si="8"/>
        <v>0.32</v>
      </c>
      <c r="I159" s="136">
        <f t="shared" si="9"/>
        <v>27.52</v>
      </c>
    </row>
    <row r="160" spans="1:9" ht="12.75">
      <c r="A160" s="135" t="str">
        <f>'MEMORIAL DE CALCULO'!A161</f>
        <v>4.3</v>
      </c>
      <c r="B160" s="135">
        <v>39430</v>
      </c>
      <c r="C160" s="137">
        <f>'MEMORIAL DE CALCULO'!C161</f>
        <v>42795</v>
      </c>
      <c r="D160" s="152" t="str">
        <f>'MEMORIAL DE CALCULO'!D161</f>
        <v>Presilha de latão</v>
      </c>
      <c r="E160" s="135" t="str">
        <f>'MEMORIAL DE CALCULO'!E161</f>
        <v>pç</v>
      </c>
      <c r="F160" s="135">
        <f>'MEMORIAL DE CALCULO'!F161</f>
        <v>86</v>
      </c>
      <c r="G160" s="141">
        <v>1.11</v>
      </c>
      <c r="H160" s="145">
        <f t="shared" si="8"/>
        <v>1.38</v>
      </c>
      <c r="I160" s="136">
        <f t="shared" si="9"/>
        <v>118.68</v>
      </c>
    </row>
    <row r="161" spans="1:9" ht="12.75">
      <c r="A161" s="135" t="str">
        <f>'MEMORIAL DE CALCULO'!A162</f>
        <v>4.4</v>
      </c>
      <c r="B161" s="135">
        <v>1574</v>
      </c>
      <c r="C161" s="137">
        <f>'MEMORIAL DE CALCULO'!C162</f>
        <v>42795</v>
      </c>
      <c r="D161" s="152" t="str">
        <f>'MEMORIAL DE CALCULO'!D162</f>
        <v>Terminal a pressão de bronze para cabo a barra, cabo 10 a 16mm2, c/ furo de fixação</v>
      </c>
      <c r="E161" s="135" t="str">
        <f>'MEMORIAL DE CALCULO'!E162</f>
        <v>pç</v>
      </c>
      <c r="F161" s="135">
        <f>'MEMORIAL DE CALCULO'!F162</f>
        <v>86</v>
      </c>
      <c r="G161" s="141">
        <v>0.62</v>
      </c>
      <c r="H161" s="145">
        <f t="shared" si="8"/>
        <v>0.77</v>
      </c>
      <c r="I161" s="136">
        <f t="shared" si="9"/>
        <v>66.22</v>
      </c>
    </row>
    <row r="162" spans="1:9" ht="12.75">
      <c r="A162" s="135" t="str">
        <f>'MEMORIAL DE CALCULO'!A163</f>
        <v>4.5</v>
      </c>
      <c r="B162" s="135">
        <v>7571</v>
      </c>
      <c r="C162" s="137">
        <f>'MEMORIAL DE CALCULO'!C163</f>
        <v>42795</v>
      </c>
      <c r="D162" s="152" t="str">
        <f>'MEMORIAL DE CALCULO'!D163</f>
        <v>Terminal aéreo em aço galvanizado a fogo H=600mm x ∅3/8" com  a 200mm</v>
      </c>
      <c r="E162" s="135" t="str">
        <f>'MEMORIAL DE CALCULO'!E163</f>
        <v>pç</v>
      </c>
      <c r="F162" s="135">
        <f>'MEMORIAL DE CALCULO'!F163</f>
        <v>32</v>
      </c>
      <c r="G162" s="141">
        <v>5.5</v>
      </c>
      <c r="H162" s="145">
        <f t="shared" si="8"/>
        <v>6.86</v>
      </c>
      <c r="I162" s="136">
        <f t="shared" si="9"/>
        <v>219.52</v>
      </c>
    </row>
    <row r="163" spans="1:9" ht="12.75">
      <c r="A163" s="135" t="str">
        <f>'MEMORIAL DE CALCULO'!A164</f>
        <v>4.6</v>
      </c>
      <c r="B163" s="135">
        <v>72272</v>
      </c>
      <c r="C163" s="137">
        <f>'MEMORIAL DE CALCULO'!C164</f>
        <v>42795</v>
      </c>
      <c r="D163" s="152" t="str">
        <f>'MEMORIAL DE CALCULO'!D164</f>
        <v>Conector metalico tipo parafuso fendido (Split bolt), para cabos até 35 mm2</v>
      </c>
      <c r="E163" s="135" t="str">
        <f>'MEMORIAL DE CALCULO'!E164</f>
        <v>pç</v>
      </c>
      <c r="F163" s="135">
        <f>'MEMORIAL DE CALCULO'!F164</f>
        <v>120</v>
      </c>
      <c r="G163" s="141">
        <v>10.17</v>
      </c>
      <c r="H163" s="145">
        <f t="shared" si="8"/>
        <v>12.69</v>
      </c>
      <c r="I163" s="136">
        <f t="shared" si="9"/>
        <v>1522.8</v>
      </c>
    </row>
    <row r="164" spans="1:9" ht="25.5">
      <c r="A164" s="135" t="str">
        <f>'MEMORIAL DE CALCULO'!A165</f>
        <v>4.7</v>
      </c>
      <c r="B164" s="135">
        <v>4350</v>
      </c>
      <c r="C164" s="137">
        <f>'MEMORIAL DE CALCULO'!C165</f>
        <v>42795</v>
      </c>
      <c r="D164" s="184" t="str">
        <f>'MEMORIAL DE CALCULO'!D165</f>
        <v>Bucha de nylon, diametro do furo 8mm, Comprimento 40 MM, com parafuso de rosca soberba, cabeça chata, fenda simpres 4,8 X 50 MM</v>
      </c>
      <c r="E164" s="135" t="str">
        <f>'MEMORIAL DE CALCULO'!E165</f>
        <v>pç</v>
      </c>
      <c r="F164" s="135">
        <f>'MEMORIAL DE CALCULO'!F165</f>
        <v>220</v>
      </c>
      <c r="G164" s="141">
        <v>0.28</v>
      </c>
      <c r="H164" s="145">
        <f t="shared" si="8"/>
        <v>0.34</v>
      </c>
      <c r="I164" s="136">
        <f t="shared" si="9"/>
        <v>74.8</v>
      </c>
    </row>
    <row r="165" spans="1:9" ht="12.75">
      <c r="A165" s="135" t="str">
        <f>'MEMORIAL DE CALCULO'!A166</f>
        <v>4.8</v>
      </c>
      <c r="B165" s="135">
        <v>379</v>
      </c>
      <c r="C165" s="137">
        <f>'MEMORIAL DE CALCULO'!C166</f>
        <v>42795</v>
      </c>
      <c r="D165" s="152" t="str">
        <f>'MEMORIAL DE CALCULO'!D166</f>
        <v>Arruela em aço inox ∅1/4"</v>
      </c>
      <c r="E165" s="135" t="str">
        <f>'MEMORIAL DE CALCULO'!E166</f>
        <v>pç</v>
      </c>
      <c r="F165" s="135">
        <f>'MEMORIAL DE CALCULO'!F166</f>
        <v>156</v>
      </c>
      <c r="G165" s="141">
        <v>0.38</v>
      </c>
      <c r="H165" s="145">
        <f t="shared" si="8"/>
        <v>0.47</v>
      </c>
      <c r="I165" s="136">
        <f t="shared" si="9"/>
        <v>73.32</v>
      </c>
    </row>
    <row r="166" spans="1:9" ht="12.75">
      <c r="A166" s="135" t="str">
        <f>'MEMORIAL DE CALCULO'!A167</f>
        <v>4.9</v>
      </c>
      <c r="B166" s="135">
        <v>3384</v>
      </c>
      <c r="C166" s="137">
        <f>'MEMORIAL DE CALCULO'!C167</f>
        <v>42795</v>
      </c>
      <c r="D166" s="152" t="str">
        <f>'MEMORIAL DE CALCULO'!D167</f>
        <v>Suporte guia simples com roldana em polipropileno para chumbar, H = 20 CM</v>
      </c>
      <c r="E166" s="135" t="str">
        <f>'MEMORIAL DE CALCULO'!E167</f>
        <v>pç</v>
      </c>
      <c r="F166" s="135">
        <f>'MEMORIAL DE CALCULO'!F167</f>
        <v>167</v>
      </c>
      <c r="G166" s="141">
        <v>2.92</v>
      </c>
      <c r="H166" s="145">
        <f t="shared" si="8"/>
        <v>3.64</v>
      </c>
      <c r="I166" s="136">
        <f t="shared" si="9"/>
        <v>607.88</v>
      </c>
    </row>
    <row r="167" spans="1:9" ht="12.75">
      <c r="A167" s="135" t="str">
        <f>'MEMORIAL DE CALCULO'!A168</f>
        <v>4.10</v>
      </c>
      <c r="B167" s="135">
        <v>1587</v>
      </c>
      <c r="C167" s="137">
        <f>'MEMORIAL DE CALCULO'!C168</f>
        <v>42795</v>
      </c>
      <c r="D167" s="152" t="str">
        <f>'MEMORIAL DE CALCULO'!D168</f>
        <v>Terminal pressão em latão estanhado</v>
      </c>
      <c r="E167" s="135" t="str">
        <f>'MEMORIAL DE CALCULO'!E168</f>
        <v>pç</v>
      </c>
      <c r="F167" s="135">
        <f>'MEMORIAL DE CALCULO'!F168</f>
        <v>14</v>
      </c>
      <c r="G167" s="141">
        <v>2.56</v>
      </c>
      <c r="H167" s="145">
        <f t="shared" si="8"/>
        <v>3.19</v>
      </c>
      <c r="I167" s="136">
        <f t="shared" si="9"/>
        <v>44.66</v>
      </c>
    </row>
    <row r="168" spans="1:9" ht="12.75">
      <c r="A168" s="135" t="str">
        <f>'MEMORIAL DE CALCULO'!A169</f>
        <v>4.11</v>
      </c>
      <c r="B168" s="135">
        <v>3384</v>
      </c>
      <c r="C168" s="137">
        <f>'MEMORIAL DE CALCULO'!C169</f>
        <v>42795</v>
      </c>
      <c r="D168" s="152" t="str">
        <f>'MEMORIAL DE CALCULO'!D169</f>
        <v>Suporte-guia para quina com dois isoladores tipo roldana</v>
      </c>
      <c r="E168" s="135" t="str">
        <f>'MEMORIAL DE CALCULO'!E169</f>
        <v>pç</v>
      </c>
      <c r="F168" s="135">
        <f>'MEMORIAL DE CALCULO'!F169</f>
        <v>28</v>
      </c>
      <c r="G168" s="141">
        <v>2.92</v>
      </c>
      <c r="H168" s="145">
        <f t="shared" si="8"/>
        <v>3.64</v>
      </c>
      <c r="I168" s="136">
        <f t="shared" si="9"/>
        <v>101.92</v>
      </c>
    </row>
    <row r="169" spans="1:9" ht="12.75">
      <c r="A169" s="135" t="str">
        <f>'MEMORIAL DE CALCULO'!A170</f>
        <v>4.12</v>
      </c>
      <c r="B169" s="135">
        <v>4374</v>
      </c>
      <c r="C169" s="137">
        <f>'MEMORIAL DE CALCULO'!C170</f>
        <v>42795</v>
      </c>
      <c r="D169" s="152" t="str">
        <f>'MEMORIAL DE CALCULO'!D170</f>
        <v>Bucha de nylon Nº 10</v>
      </c>
      <c r="E169" s="135" t="str">
        <f>'MEMORIAL DE CALCULO'!E170</f>
        <v>pç</v>
      </c>
      <c r="F169" s="135">
        <f>'MEMORIAL DE CALCULO'!F170</f>
        <v>28</v>
      </c>
      <c r="G169" s="141">
        <v>0.4</v>
      </c>
      <c r="H169" s="145">
        <f t="shared" si="8"/>
        <v>0.49</v>
      </c>
      <c r="I169" s="136">
        <f t="shared" si="9"/>
        <v>13.72</v>
      </c>
    </row>
    <row r="170" spans="1:9" ht="12.75">
      <c r="A170" s="135" t="str">
        <f>'MEMORIAL DE CALCULO'!A171</f>
        <v>4.13</v>
      </c>
      <c r="B170" s="135">
        <v>390</v>
      </c>
      <c r="C170" s="137">
        <f>'MEMORIAL DE CALCULO'!C171</f>
        <v>42795</v>
      </c>
      <c r="D170" s="152" t="str">
        <f>'MEMORIAL DE CALCULO'!D171</f>
        <v>Suporte para tubo de proteção 1".</v>
      </c>
      <c r="E170" s="135" t="str">
        <f>'MEMORIAL DE CALCULO'!E171</f>
        <v>pç</v>
      </c>
      <c r="F170" s="135">
        <f>'MEMORIAL DE CALCULO'!F171</f>
        <v>56</v>
      </c>
      <c r="G170" s="141">
        <v>6.42</v>
      </c>
      <c r="H170" s="145">
        <f t="shared" si="8"/>
        <v>8.01</v>
      </c>
      <c r="I170" s="136">
        <f t="shared" si="9"/>
        <v>448.56</v>
      </c>
    </row>
    <row r="171" spans="1:9" ht="12.75">
      <c r="A171" s="135" t="str">
        <f>'MEMORIAL DE CALCULO'!A172</f>
        <v>4.14</v>
      </c>
      <c r="B171" s="135">
        <v>95727</v>
      </c>
      <c r="C171" s="137">
        <f>'MEMORIAL DE CALCULO'!C172</f>
        <v>42795</v>
      </c>
      <c r="D171" s="152" t="str">
        <f>'MEMORIAL DE CALCULO'!D172</f>
        <v>Eletroduto PVC Soldavel NBR-6150 CL B - 25MM</v>
      </c>
      <c r="E171" s="135" t="str">
        <f>'MEMORIAL DE CALCULO'!E172</f>
        <v>m</v>
      </c>
      <c r="F171" s="135">
        <f>'MEMORIAL DE CALCULO'!F172</f>
        <v>42</v>
      </c>
      <c r="G171" s="141">
        <v>4.36</v>
      </c>
      <c r="H171" s="145">
        <f t="shared" si="8"/>
        <v>5.44</v>
      </c>
      <c r="I171" s="136">
        <f t="shared" si="9"/>
        <v>228.48</v>
      </c>
    </row>
    <row r="172" spans="1:9" ht="12.75">
      <c r="A172" s="135" t="str">
        <f>'MEMORIAL DE CALCULO'!A173</f>
        <v>4.15</v>
      </c>
      <c r="B172" s="135">
        <v>34643</v>
      </c>
      <c r="C172" s="137">
        <f>'MEMORIAL DE CALCULO'!C173</f>
        <v>42795</v>
      </c>
      <c r="D172" s="152" t="str">
        <f>'MEMORIAL DE CALCULO'!D173</f>
        <v>Caixa de inspeção suspensa de PVC (Para instalação nas descidas)</v>
      </c>
      <c r="E172" s="135" t="str">
        <f>'MEMORIAL DE CALCULO'!E173</f>
        <v>pç</v>
      </c>
      <c r="F172" s="135">
        <f>'MEMORIAL DE CALCULO'!F173</f>
        <v>14</v>
      </c>
      <c r="G172" s="141">
        <v>9.95</v>
      </c>
      <c r="H172" s="145">
        <f t="shared" si="8"/>
        <v>12.42</v>
      </c>
      <c r="I172" s="136">
        <f t="shared" si="9"/>
        <v>173.88</v>
      </c>
    </row>
    <row r="173" spans="1:9" ht="12.75">
      <c r="A173" s="135" t="str">
        <f>'MEMORIAL DE CALCULO'!A174</f>
        <v>4.16</v>
      </c>
      <c r="B173" s="135">
        <v>11821</v>
      </c>
      <c r="C173" s="137">
        <f>'MEMORIAL DE CALCULO'!C174</f>
        <v>42795</v>
      </c>
      <c r="D173" s="152" t="str">
        <f>'MEMORIAL DE CALCULO'!D174</f>
        <v>Conector de medição bimetalico</v>
      </c>
      <c r="E173" s="135" t="str">
        <f>'MEMORIAL DE CALCULO'!E174</f>
        <v>pç</v>
      </c>
      <c r="F173" s="135">
        <f>'MEMORIAL DE CALCULO'!F174</f>
        <v>14</v>
      </c>
      <c r="G173" s="141">
        <v>3.7</v>
      </c>
      <c r="H173" s="145">
        <f t="shared" si="8"/>
        <v>4.61</v>
      </c>
      <c r="I173" s="136">
        <f t="shared" si="9"/>
        <v>64.54</v>
      </c>
    </row>
    <row r="174" spans="1:9" ht="25.5">
      <c r="A174" s="135" t="str">
        <f>'MEMORIAL DE CALCULO'!A175</f>
        <v>4.17</v>
      </c>
      <c r="B174" s="135">
        <v>68069</v>
      </c>
      <c r="C174" s="137">
        <f>'MEMORIAL DE CALCULO'!C175</f>
        <v>42795</v>
      </c>
      <c r="D174" s="184" t="str">
        <f>'MEMORIAL DE CALCULO'!D175</f>
        <v>Haste de aterramento em aço com 2,40 M de compromento e DN = 5/8", revestida com baixa camada de cobre, sem conector</v>
      </c>
      <c r="E174" s="135" t="str">
        <f>'MEMORIAL DE CALCULO'!E175</f>
        <v>pç</v>
      </c>
      <c r="F174" s="135">
        <f>'MEMORIAL DE CALCULO'!F175</f>
        <v>14</v>
      </c>
      <c r="G174" s="141">
        <v>38.32</v>
      </c>
      <c r="H174" s="145">
        <f t="shared" si="8"/>
        <v>47.84</v>
      </c>
      <c r="I174" s="136">
        <f t="shared" si="9"/>
        <v>669.76</v>
      </c>
    </row>
    <row r="175" spans="1:9" ht="12.75">
      <c r="A175" s="135" t="str">
        <f>'MEMORIAL DE CALCULO'!A176</f>
        <v>4.18</v>
      </c>
      <c r="B175" s="135">
        <v>72253</v>
      </c>
      <c r="C175" s="137">
        <f>'MEMORIAL DE CALCULO'!C176</f>
        <v>42795</v>
      </c>
      <c r="D175" s="152" t="str">
        <f>'MEMORIAL DE CALCULO'!D176</f>
        <v>Cabo de cobre nú 35 MM2 meio duro</v>
      </c>
      <c r="E175" s="135" t="str">
        <f>'MEMORIAL DE CALCULO'!E176</f>
        <v>m</v>
      </c>
      <c r="F175" s="135">
        <f>'MEMORIAL DE CALCULO'!F176</f>
        <v>700</v>
      </c>
      <c r="G175" s="141">
        <v>21.61</v>
      </c>
      <c r="H175" s="145">
        <f t="shared" si="8"/>
        <v>26.98</v>
      </c>
      <c r="I175" s="136">
        <f t="shared" si="9"/>
        <v>18886</v>
      </c>
    </row>
    <row r="176" spans="1:9" ht="12.75">
      <c r="A176" s="135" t="str">
        <f>'MEMORIAL DE CALCULO'!A177</f>
        <v>4.19</v>
      </c>
      <c r="B176" s="135">
        <v>13388</v>
      </c>
      <c r="C176" s="137">
        <f>'MEMORIAL DE CALCULO'!C177</f>
        <v>42795</v>
      </c>
      <c r="D176" s="152" t="str">
        <f>'MEMORIAL DE CALCULO'!D177</f>
        <v>Solda exotermica tipo XSH 50.50 Cartucho 150</v>
      </c>
      <c r="E176" s="135" t="str">
        <f>'MEMORIAL DE CALCULO'!E177</f>
        <v>pç</v>
      </c>
      <c r="F176" s="135">
        <f>'MEMORIAL DE CALCULO'!F177</f>
        <v>28</v>
      </c>
      <c r="G176" s="141">
        <v>58.59</v>
      </c>
      <c r="H176" s="145">
        <f t="shared" si="8"/>
        <v>73.14</v>
      </c>
      <c r="I176" s="136">
        <f t="shared" si="9"/>
        <v>2047.92</v>
      </c>
    </row>
    <row r="177" spans="1:9" ht="12.75">
      <c r="A177" s="135" t="str">
        <f>'MEMORIAL DE CALCULO'!A178</f>
        <v>4.20</v>
      </c>
      <c r="B177" s="135">
        <v>34643</v>
      </c>
      <c r="C177" s="137">
        <f>'MEMORIAL DE CALCULO'!C178</f>
        <v>42795</v>
      </c>
      <c r="D177" s="152" t="str">
        <f>'MEMORIAL DE CALCULO'!D178</f>
        <v>Caixa de inspeção tipo solo de PVC com tampa de ferro 30cm</v>
      </c>
      <c r="E177" s="135" t="str">
        <f>'MEMORIAL DE CALCULO'!E178</f>
        <v>pç</v>
      </c>
      <c r="F177" s="135">
        <f>'MEMORIAL DE CALCULO'!F178</f>
        <v>14</v>
      </c>
      <c r="G177" s="141">
        <v>9.95</v>
      </c>
      <c r="H177" s="145">
        <f t="shared" si="8"/>
        <v>12.42</v>
      </c>
      <c r="I177" s="136">
        <f t="shared" si="9"/>
        <v>173.88</v>
      </c>
    </row>
    <row r="178" spans="1:9" ht="12.75">
      <c r="A178" s="135" t="str">
        <f>'MEMORIAL DE CALCULO'!A179</f>
        <v>4.21</v>
      </c>
      <c r="B178" s="135">
        <v>72254</v>
      </c>
      <c r="C178" s="137">
        <f>'MEMORIAL DE CALCULO'!C179</f>
        <v>42795</v>
      </c>
      <c r="D178" s="152" t="str">
        <f>'MEMORIAL DE CALCULO'!D179</f>
        <v>Cabo de cobre nú 50 MM2 meio duro</v>
      </c>
      <c r="E178" s="135" t="str">
        <f>'MEMORIAL DE CALCULO'!E179</f>
        <v>m</v>
      </c>
      <c r="F178" s="135">
        <f>'MEMORIAL DE CALCULO'!F179</f>
        <v>140</v>
      </c>
      <c r="G178" s="141">
        <v>30.66</v>
      </c>
      <c r="H178" s="145">
        <f aca="true" t="shared" si="10" ref="H178:H188">TRUNC(G178*(1+$I$5),2)</f>
        <v>38.27</v>
      </c>
      <c r="I178" s="136">
        <f aca="true" t="shared" si="11" ref="I178:I188">TRUNC(F178*H178,2)</f>
        <v>5357.8</v>
      </c>
    </row>
    <row r="179" spans="1:9" ht="12.75">
      <c r="A179" s="135" t="str">
        <f>'MEMORIAL DE CALCULO'!A180</f>
        <v>4.22</v>
      </c>
      <c r="B179" s="135">
        <v>83367</v>
      </c>
      <c r="C179" s="137">
        <f>'MEMORIAL DE CALCULO'!C180</f>
        <v>42795</v>
      </c>
      <c r="D179" s="152" t="str">
        <f>'MEMORIAL DE CALCULO'!D180</f>
        <v>Caixa de equalização de potenciais 160mm x 100mm, em PVC com barramento espessura 6mm, 4 terminais 16mm e 1 terminal para cabos de cobre 50mm (Para embutir)</v>
      </c>
      <c r="E179" s="135" t="str">
        <f>'MEMORIAL DE CALCULO'!E180</f>
        <v>pç</v>
      </c>
      <c r="F179" s="135">
        <f>'MEMORIAL DE CALCULO'!F180</f>
        <v>2</v>
      </c>
      <c r="G179" s="141">
        <v>428.2</v>
      </c>
      <c r="H179" s="145">
        <f t="shared" si="10"/>
        <v>534.6</v>
      </c>
      <c r="I179" s="136">
        <f t="shared" si="11"/>
        <v>1069.2</v>
      </c>
    </row>
    <row r="180" spans="1:9" ht="12.75">
      <c r="A180" s="135" t="str">
        <f>'MEMORIAL DE CALCULO'!A181</f>
        <v>4.23</v>
      </c>
      <c r="B180" s="135">
        <v>68070</v>
      </c>
      <c r="C180" s="137">
        <f>'MEMORIAL DE CALCULO'!C181</f>
        <v>42795</v>
      </c>
      <c r="D180" s="152" t="str">
        <f>'MEMORIAL DE CALCULO'!D181</f>
        <v>Captores franklin de Inox com 1 descida</v>
      </c>
      <c r="E180" s="135" t="str">
        <f>'MEMORIAL DE CALCULO'!E181</f>
        <v>pç</v>
      </c>
      <c r="F180" s="135">
        <f>'MEMORIAL DE CALCULO'!F181</f>
        <v>2</v>
      </c>
      <c r="G180" s="141">
        <v>48.26</v>
      </c>
      <c r="H180" s="145">
        <f t="shared" si="10"/>
        <v>60.25</v>
      </c>
      <c r="I180" s="136">
        <f t="shared" si="11"/>
        <v>120.5</v>
      </c>
    </row>
    <row r="181" spans="1:9" ht="12.75">
      <c r="A181" s="135" t="str">
        <f>'MEMORIAL DE CALCULO'!A182</f>
        <v>4.24</v>
      </c>
      <c r="B181" s="135">
        <v>83638</v>
      </c>
      <c r="C181" s="137">
        <f>'MEMORIAL DE CALCULO'!C182</f>
        <v>42795</v>
      </c>
      <c r="D181" s="152" t="str">
        <f>'MEMORIAL DE CALCULO'!D182</f>
        <v>Mastro de ferrro galvanizado tipo simples de 2"x4m</v>
      </c>
      <c r="E181" s="135" t="str">
        <f>'MEMORIAL DE CALCULO'!E182</f>
        <v>pç</v>
      </c>
      <c r="F181" s="135">
        <f>'MEMORIAL DE CALCULO'!F182</f>
        <v>2</v>
      </c>
      <c r="G181" s="141">
        <v>278.04</v>
      </c>
      <c r="H181" s="145">
        <f t="shared" si="10"/>
        <v>347.13</v>
      </c>
      <c r="I181" s="136">
        <f t="shared" si="11"/>
        <v>694.26</v>
      </c>
    </row>
    <row r="182" spans="1:9" ht="12.75">
      <c r="A182" s="135" t="str">
        <f>'MEMORIAL DE CALCULO'!A183</f>
        <v>4.25</v>
      </c>
      <c r="B182" s="135">
        <v>72929</v>
      </c>
      <c r="C182" s="137">
        <f>'MEMORIAL DE CALCULO'!C183</f>
        <v>42795</v>
      </c>
      <c r="D182" s="152" t="str">
        <f>'MEMORIAL DE CALCULO'!D183</f>
        <v>Cordoalha de cobre nú de 35 mm2</v>
      </c>
      <c r="E182" s="135" t="str">
        <f>'MEMORIAL DE CALCULO'!E183</f>
        <v>m</v>
      </c>
      <c r="F182" s="135">
        <f>'MEMORIAL DE CALCULO'!F183</f>
        <v>50</v>
      </c>
      <c r="G182" s="141">
        <v>39.84</v>
      </c>
      <c r="H182" s="145">
        <f t="shared" si="10"/>
        <v>49.74</v>
      </c>
      <c r="I182" s="136">
        <f t="shared" si="11"/>
        <v>2487</v>
      </c>
    </row>
    <row r="183" spans="1:9" ht="12.75">
      <c r="A183" s="135" t="str">
        <f>'MEMORIAL DE CALCULO'!A184</f>
        <v>4.26</v>
      </c>
      <c r="B183" s="135">
        <v>3398</v>
      </c>
      <c r="C183" s="137">
        <f>'MEMORIAL DE CALCULO'!C184</f>
        <v>42795</v>
      </c>
      <c r="D183" s="152" t="str">
        <f>'MEMORIAL DE CALCULO'!D184</f>
        <v>Isolador reforçado de fixação horizontal de 100mm</v>
      </c>
      <c r="E183" s="135" t="str">
        <f>'MEMORIAL DE CALCULO'!E184</f>
        <v>pç</v>
      </c>
      <c r="F183" s="135">
        <f>'MEMORIAL DE CALCULO'!F184</f>
        <v>2</v>
      </c>
      <c r="G183" s="141">
        <v>4.47</v>
      </c>
      <c r="H183" s="145">
        <f t="shared" si="10"/>
        <v>5.58</v>
      </c>
      <c r="I183" s="136">
        <f t="shared" si="11"/>
        <v>11.16</v>
      </c>
    </row>
    <row r="184" spans="1:9" ht="12.75">
      <c r="A184" s="135" t="str">
        <f>'MEMORIAL DE CALCULO'!A185</f>
        <v>4.27</v>
      </c>
      <c r="B184" s="135">
        <v>3398</v>
      </c>
      <c r="C184" s="137">
        <f>'MEMORIAL DE CALCULO'!C185</f>
        <v>42795</v>
      </c>
      <c r="D184" s="152" t="str">
        <f>'MEMORIAL DE CALCULO'!D185</f>
        <v>Isolador reforçado de fixação vertical de 100mm</v>
      </c>
      <c r="E184" s="135" t="str">
        <f>'MEMORIAL DE CALCULO'!E185</f>
        <v>pç</v>
      </c>
      <c r="F184" s="135">
        <f>'MEMORIAL DE CALCULO'!F185</f>
        <v>18</v>
      </c>
      <c r="G184" s="141">
        <v>4.47</v>
      </c>
      <c r="H184" s="145">
        <f t="shared" si="10"/>
        <v>5.58</v>
      </c>
      <c r="I184" s="136">
        <f t="shared" si="11"/>
        <v>100.44</v>
      </c>
    </row>
    <row r="185" spans="1:9" ht="12.75">
      <c r="A185" s="135" t="str">
        <f>'MEMORIAL DE CALCULO'!A186</f>
        <v>4.28</v>
      </c>
      <c r="B185" s="135">
        <v>3398</v>
      </c>
      <c r="C185" s="137">
        <f>'MEMORIAL DE CALCULO'!C186</f>
        <v>42795</v>
      </c>
      <c r="D185" s="152" t="str">
        <f>'MEMORIAL DE CALCULO'!D186</f>
        <v>Isolador reforçado para mastro de 2" com 1 descida</v>
      </c>
      <c r="E185" s="135" t="str">
        <f>'MEMORIAL DE CALCULO'!E186</f>
        <v>pç</v>
      </c>
      <c r="F185" s="135">
        <f>'MEMORIAL DE CALCULO'!F186</f>
        <v>3</v>
      </c>
      <c r="G185" s="141">
        <v>4.47</v>
      </c>
      <c r="H185" s="145">
        <f t="shared" si="10"/>
        <v>5.58</v>
      </c>
      <c r="I185" s="136">
        <f t="shared" si="11"/>
        <v>16.74</v>
      </c>
    </row>
    <row r="186" spans="1:9" ht="12.75">
      <c r="A186" s="135" t="str">
        <f>'MEMORIAL DE CALCULO'!A187</f>
        <v>4.29</v>
      </c>
      <c r="B186" s="135">
        <v>3398</v>
      </c>
      <c r="C186" s="137">
        <f>'MEMORIAL DE CALCULO'!C187</f>
        <v>42795</v>
      </c>
      <c r="D186" s="152" t="str">
        <f>'MEMORIAL DE CALCULO'!D187</f>
        <v>Isolador reforçado para mastro de 2" com 2 descida</v>
      </c>
      <c r="E186" s="135" t="str">
        <f>'MEMORIAL DE CALCULO'!E187</f>
        <v>pç</v>
      </c>
      <c r="F186" s="135">
        <f>'MEMORIAL DE CALCULO'!F187</f>
        <v>3</v>
      </c>
      <c r="G186" s="141">
        <v>4.47</v>
      </c>
      <c r="H186" s="145">
        <f t="shared" si="10"/>
        <v>5.58</v>
      </c>
      <c r="I186" s="136">
        <f t="shared" si="11"/>
        <v>16.74</v>
      </c>
    </row>
    <row r="187" spans="1:9" ht="12.75">
      <c r="A187" s="135" t="str">
        <f>'MEMORIAL DE CALCULO'!A188</f>
        <v>4.30</v>
      </c>
      <c r="B187" s="135">
        <v>95806</v>
      </c>
      <c r="C187" s="137">
        <f>'MEMORIAL DE CALCULO'!C188</f>
        <v>42795</v>
      </c>
      <c r="D187" s="152" t="str">
        <f>'MEMORIAL DE CALCULO'!D188</f>
        <v>Tupo de proteção em PVC rigido de 1"x3m</v>
      </c>
      <c r="E187" s="135" t="str">
        <f>'MEMORIAL DE CALCULO'!E188</f>
        <v>pç</v>
      </c>
      <c r="F187" s="135">
        <f>'MEMORIAL DE CALCULO'!F188</f>
        <v>1</v>
      </c>
      <c r="G187" s="141">
        <v>16.94</v>
      </c>
      <c r="H187" s="145">
        <f t="shared" si="10"/>
        <v>21.14</v>
      </c>
      <c r="I187" s="136">
        <f t="shared" si="11"/>
        <v>21.14</v>
      </c>
    </row>
    <row r="188" spans="1:9" ht="12.75">
      <c r="A188" s="135" t="str">
        <f>'MEMORIAL DE CALCULO'!A189</f>
        <v>4.31</v>
      </c>
      <c r="B188" s="135">
        <v>390</v>
      </c>
      <c r="C188" s="137">
        <f>'MEMORIAL DE CALCULO'!C189</f>
        <v>42795</v>
      </c>
      <c r="D188" s="152" t="str">
        <f>'MEMORIAL DE CALCULO'!D189</f>
        <v>Suporte para tubo de proteção, fixação horizontal para tupo de 1"</v>
      </c>
      <c r="E188" s="135" t="str">
        <f>'MEMORIAL DE CALCULO'!E189</f>
        <v>pç</v>
      </c>
      <c r="F188" s="135">
        <f>'MEMORIAL DE CALCULO'!F189</f>
        <v>3</v>
      </c>
      <c r="G188" s="141">
        <v>6.42</v>
      </c>
      <c r="H188" s="145">
        <f t="shared" si="10"/>
        <v>8.01</v>
      </c>
      <c r="I188" s="136">
        <f t="shared" si="11"/>
        <v>24.03</v>
      </c>
    </row>
    <row r="189" spans="1:9" ht="12.75">
      <c r="A189" s="135" t="str">
        <f>'MEMORIAL DE CALCULO'!A190</f>
        <v>4.32</v>
      </c>
      <c r="B189" s="135">
        <v>72930</v>
      </c>
      <c r="C189" s="137">
        <f>'MEMORIAL DE CALCULO'!C190</f>
        <v>42795</v>
      </c>
      <c r="D189" s="152" t="str">
        <f>'MEMORIAL DE CALCULO'!D190</f>
        <v>Cordoalha de cobre nú de 50 mm2</v>
      </c>
      <c r="E189" s="135" t="str">
        <f>'MEMORIAL DE CALCULO'!E190</f>
        <v>m</v>
      </c>
      <c r="F189" s="135">
        <f>'MEMORIAL DE CALCULO'!F190</f>
        <v>14</v>
      </c>
      <c r="G189" s="141">
        <v>48.95</v>
      </c>
      <c r="H189" s="145">
        <f aca="true" t="shared" si="12" ref="H189:H194">TRUNC(G189*(1+$I$5),2)</f>
        <v>61.11</v>
      </c>
      <c r="I189" s="136">
        <f aca="true" t="shared" si="13" ref="I189:I194">TRUNC(F189*H189,2)</f>
        <v>855.54</v>
      </c>
    </row>
    <row r="190" spans="1:9" ht="12.75">
      <c r="A190" s="135" t="str">
        <f>'MEMORIAL DE CALCULO'!A191</f>
        <v>4.33</v>
      </c>
      <c r="B190" s="135">
        <v>68069</v>
      </c>
      <c r="C190" s="137">
        <f>'MEMORIAL DE CALCULO'!C191</f>
        <v>42795</v>
      </c>
      <c r="D190" s="152" t="str">
        <f>'MEMORIAL DE CALCULO'!D191</f>
        <v>Haste de aterramento em aço cobreada 2,40 M de 5/8"</v>
      </c>
      <c r="E190" s="135" t="str">
        <f>'MEMORIAL DE CALCULO'!E191</f>
        <v>pç</v>
      </c>
      <c r="F190" s="135">
        <v>15</v>
      </c>
      <c r="G190" s="141">
        <v>38.32</v>
      </c>
      <c r="H190" s="145">
        <f t="shared" si="12"/>
        <v>47.84</v>
      </c>
      <c r="I190" s="136">
        <f t="shared" si="13"/>
        <v>717.6</v>
      </c>
    </row>
    <row r="191" spans="1:9" ht="12.75">
      <c r="A191" s="135" t="str">
        <f>'MEMORIAL DE CALCULO'!A192</f>
        <v>4.34</v>
      </c>
      <c r="B191" s="135">
        <v>10956</v>
      </c>
      <c r="C191" s="137">
        <f>'MEMORIAL DE CALCULO'!C192</f>
        <v>42795</v>
      </c>
      <c r="D191" s="152" t="str">
        <f>'MEMORIAL DE CALCULO'!D192</f>
        <v>Base para mastro tipo porta bandeira reforçado, para masto de 2"</v>
      </c>
      <c r="E191" s="135" t="str">
        <f>'MEMORIAL DE CALCULO'!E192</f>
        <v>pç</v>
      </c>
      <c r="F191" s="135">
        <f>'MEMORIAL DE CALCULO'!F192</f>
        <v>2</v>
      </c>
      <c r="G191" s="141">
        <v>36.25</v>
      </c>
      <c r="H191" s="145">
        <f t="shared" si="12"/>
        <v>45.25</v>
      </c>
      <c r="I191" s="136">
        <f t="shared" si="13"/>
        <v>90.5</v>
      </c>
    </row>
    <row r="192" spans="1:9" ht="12.75">
      <c r="A192" s="135" t="str">
        <f>'MEMORIAL DE CALCULO'!A193</f>
        <v>4.35</v>
      </c>
      <c r="B192" s="135">
        <v>1576</v>
      </c>
      <c r="C192" s="137">
        <f>'MEMORIAL DE CALCULO'!C193</f>
        <v>42795</v>
      </c>
      <c r="D192" s="152" t="str">
        <f>'MEMORIAL DE CALCULO'!D193</f>
        <v>Parafuso tipo prensa para cabo de cobre 35 mm2</v>
      </c>
      <c r="E192" s="135" t="str">
        <f>'MEMORIAL DE CALCULO'!E193</f>
        <v>pç</v>
      </c>
      <c r="F192" s="135">
        <f>'MEMORIAL DE CALCULO'!F193</f>
        <v>5</v>
      </c>
      <c r="G192" s="141">
        <v>1.02</v>
      </c>
      <c r="H192" s="145">
        <f t="shared" si="12"/>
        <v>1.27</v>
      </c>
      <c r="I192" s="136">
        <f t="shared" si="13"/>
        <v>6.35</v>
      </c>
    </row>
    <row r="193" spans="1:9" ht="12.75">
      <c r="A193" s="135" t="str">
        <f>'MEMORIAL DE CALCULO'!A194</f>
        <v>4.36</v>
      </c>
      <c r="B193" s="135">
        <v>72272</v>
      </c>
      <c r="C193" s="137">
        <f>'MEMORIAL DE CALCULO'!C194</f>
        <v>42795</v>
      </c>
      <c r="D193" s="152" t="str">
        <f>'MEMORIAL DE CALCULO'!D194</f>
        <v>Conector tipo split bolt para cabo 35 mm2</v>
      </c>
      <c r="E193" s="135" t="str">
        <f>'MEMORIAL DE CALCULO'!E194</f>
        <v>pç</v>
      </c>
      <c r="F193" s="135">
        <f>'MEMORIAL DE CALCULO'!F194</f>
        <v>2</v>
      </c>
      <c r="G193" s="141">
        <v>10.17</v>
      </c>
      <c r="H193" s="145">
        <f t="shared" si="12"/>
        <v>12.69</v>
      </c>
      <c r="I193" s="136">
        <f t="shared" si="13"/>
        <v>25.38</v>
      </c>
    </row>
    <row r="194" spans="1:9" ht="12.75">
      <c r="A194" s="135" t="str">
        <f>'MEMORIAL DE CALCULO'!A195</f>
        <v>4.37</v>
      </c>
      <c r="B194" s="135">
        <v>13388</v>
      </c>
      <c r="C194" s="137">
        <f>'MEMORIAL DE CALCULO'!C195</f>
        <v>42795</v>
      </c>
      <c r="D194" s="152" t="str">
        <f>'MEMORIAL DE CALCULO'!D195</f>
        <v>Solda exotermica com cartucho 90</v>
      </c>
      <c r="E194" s="135" t="str">
        <f>'MEMORIAL DE CALCULO'!E195</f>
        <v>pç</v>
      </c>
      <c r="F194" s="135">
        <v>15</v>
      </c>
      <c r="G194" s="141">
        <v>58.59</v>
      </c>
      <c r="H194" s="145">
        <f t="shared" si="12"/>
        <v>73.14</v>
      </c>
      <c r="I194" s="136">
        <f t="shared" si="13"/>
        <v>1097.1</v>
      </c>
    </row>
    <row r="195" spans="1:9" ht="13.5" thickBot="1">
      <c r="A195" s="213" t="s">
        <v>1</v>
      </c>
      <c r="B195" s="213"/>
      <c r="C195" s="213"/>
      <c r="D195" s="213"/>
      <c r="E195" s="213"/>
      <c r="F195" s="213"/>
      <c r="G195" s="213"/>
      <c r="H195" s="138"/>
      <c r="I195" s="143">
        <f>SUM(I158:I194)</f>
        <v>38362.159999999996</v>
      </c>
    </row>
    <row r="196" spans="1:9" ht="12.75">
      <c r="A196" s="214"/>
      <c r="B196" s="215"/>
      <c r="C196" s="215"/>
      <c r="D196" s="215"/>
      <c r="E196" s="215"/>
      <c r="F196" s="215"/>
      <c r="G196" s="215"/>
      <c r="H196" s="215"/>
      <c r="I196" s="216"/>
    </row>
    <row r="197" spans="1:9" ht="12.75">
      <c r="A197" s="213" t="s">
        <v>2</v>
      </c>
      <c r="B197" s="213"/>
      <c r="C197" s="213"/>
      <c r="D197" s="213"/>
      <c r="E197" s="213"/>
      <c r="F197" s="213"/>
      <c r="G197" s="213"/>
      <c r="H197" s="138"/>
      <c r="I197" s="146">
        <f>TRUNC((SUM(I60,I113,I156,I195)),2)</f>
        <v>259382.19</v>
      </c>
    </row>
  </sheetData>
  <sheetProtection/>
  <mergeCells count="12">
    <mergeCell ref="A113:G113"/>
    <mergeCell ref="A156:G156"/>
    <mergeCell ref="A1:I1"/>
    <mergeCell ref="A2:I2"/>
    <mergeCell ref="A3:I3"/>
    <mergeCell ref="A4:I4"/>
    <mergeCell ref="A197:G197"/>
    <mergeCell ref="A196:I196"/>
    <mergeCell ref="A195:G195"/>
    <mergeCell ref="A5:H5"/>
    <mergeCell ref="A6:I6"/>
    <mergeCell ref="A60:G60"/>
  </mergeCells>
  <printOptions/>
  <pageMargins left="0.5118110236220472" right="0.5118110236220472" top="0.7874015748031497" bottom="0.7874015748031497" header="0.31496062992125984" footer="0.31496062992125984"/>
  <pageSetup fitToHeight="0" fitToWidth="1" horizontalDpi="600" verticalDpi="600" orientation="landscape" paperSize="9" scale="7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4"/>
  <sheetViews>
    <sheetView view="pageBreakPreview" zoomScaleSheetLayoutView="100" workbookViewId="0" topLeftCell="A1">
      <selection activeCell="E20" sqref="E20"/>
    </sheetView>
  </sheetViews>
  <sheetFormatPr defaultColWidth="9.140625" defaultRowHeight="12.75"/>
  <cols>
    <col min="1" max="1" width="5.421875" style="0" bestFit="1" customWidth="1"/>
    <col min="2" max="2" width="34.57421875" style="0" bestFit="1" customWidth="1"/>
    <col min="3" max="3" width="11.28125" style="0" bestFit="1" customWidth="1"/>
    <col min="4" max="4" width="15.57421875" style="0" bestFit="1" customWidth="1"/>
    <col min="5" max="5" width="7.8515625" style="42" bestFit="1" customWidth="1"/>
    <col min="6" max="6" width="10.8515625" style="0" bestFit="1" customWidth="1"/>
    <col min="7" max="7" width="7.8515625" style="42" bestFit="1" customWidth="1"/>
    <col min="8" max="8" width="11.28125" style="0" bestFit="1" customWidth="1"/>
    <col min="9" max="9" width="7.8515625" style="42" bestFit="1" customWidth="1"/>
    <col min="10" max="10" width="11.28125" style="43" bestFit="1" customWidth="1"/>
    <col min="11" max="11" width="8.28125" style="42" bestFit="1" customWidth="1"/>
    <col min="12" max="12" width="11.28125" style="43" bestFit="1" customWidth="1"/>
    <col min="13" max="13" width="9.421875" style="42" bestFit="1" customWidth="1"/>
    <col min="14" max="14" width="11.28125" style="43" bestFit="1" customWidth="1"/>
    <col min="15" max="15" width="8.7109375" style="42" bestFit="1" customWidth="1"/>
  </cols>
  <sheetData>
    <row r="1" spans="1:15" ht="24" customHeight="1">
      <c r="A1" s="223" t="s">
        <v>446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5"/>
    </row>
    <row r="2" spans="1:15" ht="15.75">
      <c r="A2" s="230" t="s">
        <v>77</v>
      </c>
      <c r="B2" s="230"/>
      <c r="C2" s="230"/>
      <c r="D2" s="230"/>
      <c r="E2" s="230"/>
      <c r="F2" s="230"/>
      <c r="G2" s="230"/>
      <c r="H2" s="230"/>
      <c r="I2" s="230"/>
      <c r="J2" s="230"/>
      <c r="K2" s="188"/>
      <c r="L2" s="44"/>
      <c r="M2" s="51"/>
      <c r="N2" s="45"/>
      <c r="O2" s="52"/>
    </row>
    <row r="3" spans="1:15" ht="15.75" customHeight="1">
      <c r="A3" s="222" t="s">
        <v>75</v>
      </c>
      <c r="B3" s="222"/>
      <c r="C3" s="222"/>
      <c r="D3" s="222"/>
      <c r="E3" s="222"/>
      <c r="F3" s="222"/>
      <c r="G3" s="222"/>
      <c r="H3" s="222"/>
      <c r="I3" s="222"/>
      <c r="J3" s="222"/>
      <c r="K3" s="191"/>
      <c r="L3" s="47"/>
      <c r="M3" s="51"/>
      <c r="N3" s="45"/>
      <c r="O3" s="52"/>
    </row>
    <row r="4" spans="1:15" ht="15.75" customHeight="1">
      <c r="A4" s="222" t="str">
        <f>'MEMORIAL DE CALCULO'!A4</f>
        <v>TOTAL DA OBRA: 1.220 m²</v>
      </c>
      <c r="B4" s="222"/>
      <c r="C4" s="222"/>
      <c r="D4" s="222"/>
      <c r="E4" s="222"/>
      <c r="F4" s="222"/>
      <c r="G4" s="222"/>
      <c r="H4" s="222"/>
      <c r="I4" s="222"/>
      <c r="J4" s="222"/>
      <c r="K4" s="191"/>
      <c r="L4" s="47"/>
      <c r="M4" s="51"/>
      <c r="N4" s="45"/>
      <c r="O4" s="52"/>
    </row>
    <row r="5" spans="1:15" ht="12.75" customHeight="1">
      <c r="A5" s="38"/>
      <c r="B5" s="229" t="s">
        <v>72</v>
      </c>
      <c r="C5" s="229"/>
      <c r="D5" s="229"/>
      <c r="E5" s="229"/>
      <c r="F5" s="229"/>
      <c r="G5" s="229"/>
      <c r="H5" s="196"/>
      <c r="I5" s="197"/>
      <c r="J5" s="197"/>
      <c r="K5" s="197"/>
      <c r="L5" s="46"/>
      <c r="M5" s="51"/>
      <c r="N5" s="45"/>
      <c r="O5" s="52"/>
    </row>
    <row r="6" spans="1:15" ht="12.75">
      <c r="A6" s="39" t="s">
        <v>3</v>
      </c>
      <c r="B6" s="65" t="s">
        <v>6</v>
      </c>
      <c r="C6" s="53" t="s">
        <v>2</v>
      </c>
      <c r="D6" s="228" t="s">
        <v>26</v>
      </c>
      <c r="E6" s="227"/>
      <c r="F6" s="226" t="s">
        <v>27</v>
      </c>
      <c r="G6" s="227"/>
      <c r="H6" s="226" t="s">
        <v>28</v>
      </c>
      <c r="I6" s="227"/>
      <c r="J6" s="226" t="s">
        <v>29</v>
      </c>
      <c r="K6" s="227"/>
      <c r="L6" s="226" t="s">
        <v>30</v>
      </c>
      <c r="M6" s="227"/>
      <c r="N6" s="226" t="s">
        <v>31</v>
      </c>
      <c r="O6" s="227"/>
    </row>
    <row r="7" spans="1:15" ht="12.75">
      <c r="A7" s="66"/>
      <c r="B7" s="66"/>
      <c r="C7" s="67" t="s">
        <v>36</v>
      </c>
      <c r="D7" s="67" t="s">
        <v>36</v>
      </c>
      <c r="E7" s="67" t="s">
        <v>32</v>
      </c>
      <c r="F7" s="67" t="s">
        <v>36</v>
      </c>
      <c r="G7" s="67" t="s">
        <v>32</v>
      </c>
      <c r="H7" s="67" t="s">
        <v>36</v>
      </c>
      <c r="I7" s="67" t="s">
        <v>32</v>
      </c>
      <c r="J7" s="67" t="s">
        <v>36</v>
      </c>
      <c r="K7" s="67" t="s">
        <v>32</v>
      </c>
      <c r="L7" s="67" t="s">
        <v>36</v>
      </c>
      <c r="M7" s="67" t="s">
        <v>32</v>
      </c>
      <c r="N7" s="67" t="s">
        <v>36</v>
      </c>
      <c r="O7" s="67" t="s">
        <v>32</v>
      </c>
    </row>
    <row r="8" spans="1:15" ht="12.75">
      <c r="A8" s="41" t="str">
        <f>'PLANILHA '!A9</f>
        <v>1.</v>
      </c>
      <c r="B8" s="49" t="str">
        <f>'MEMORIAL DE CALCULO'!D10</f>
        <v>INSTALAÇÃO ELÉTRICA PREDIAL</v>
      </c>
      <c r="C8" s="173">
        <f>'PLANILHA '!I60</f>
        <v>153303.12000000005</v>
      </c>
      <c r="D8" s="68">
        <f>$C$8*E8</f>
        <v>24528.49920000001</v>
      </c>
      <c r="E8" s="174">
        <v>0.16</v>
      </c>
      <c r="F8" s="68">
        <f>$C$8*G8</f>
        <v>24528.49920000001</v>
      </c>
      <c r="G8" s="174">
        <v>0.16</v>
      </c>
      <c r="H8" s="68">
        <f>$C$8*I8</f>
        <v>24528.49920000001</v>
      </c>
      <c r="I8" s="174">
        <v>0.16</v>
      </c>
      <c r="J8" s="68">
        <f>$C$8*K8</f>
        <v>24528.49920000001</v>
      </c>
      <c r="K8" s="174">
        <v>0.16</v>
      </c>
      <c r="L8" s="68">
        <f>$C$8*M8</f>
        <v>24528.49920000001</v>
      </c>
      <c r="M8" s="174">
        <v>0.16</v>
      </c>
      <c r="N8" s="68">
        <f>$C$8*O8</f>
        <v>30660.62400000001</v>
      </c>
      <c r="O8" s="174">
        <v>0.2</v>
      </c>
    </row>
    <row r="9" spans="1:15" ht="12.75">
      <c r="A9" s="41" t="str">
        <f>'PLANILHA '!A61</f>
        <v>2.</v>
      </c>
      <c r="B9" s="49" t="str">
        <f>'MEMORIAL DE CALCULO'!D62</f>
        <v>SUBESTAÇÃO E MEDIÇÃO</v>
      </c>
      <c r="C9" s="173">
        <f>'PLANILHA '!I113</f>
        <v>43004.92</v>
      </c>
      <c r="D9" s="68">
        <f>$C$9*E9</f>
        <v>0</v>
      </c>
      <c r="E9" s="174">
        <v>0</v>
      </c>
      <c r="F9" s="68">
        <f>$C$9*G9</f>
        <v>14191.6236</v>
      </c>
      <c r="G9" s="174">
        <v>0.33</v>
      </c>
      <c r="H9" s="68">
        <f>$C$9*I9</f>
        <v>14191.6236</v>
      </c>
      <c r="I9" s="174">
        <v>0.33</v>
      </c>
      <c r="J9" s="68">
        <f>$C$9*K9</f>
        <v>14621.6728</v>
      </c>
      <c r="K9" s="174">
        <v>0.34</v>
      </c>
      <c r="L9" s="68">
        <f>$C$9*M9</f>
        <v>0</v>
      </c>
      <c r="M9" s="174">
        <v>0</v>
      </c>
      <c r="N9" s="68">
        <f>$C$9*O9</f>
        <v>0</v>
      </c>
      <c r="O9" s="174">
        <v>0</v>
      </c>
    </row>
    <row r="10" spans="1:15" ht="12.75">
      <c r="A10" s="41" t="str">
        <f>'PLANILHA '!A114</f>
        <v>3.</v>
      </c>
      <c r="B10" s="49" t="str">
        <f>'MEMORIAL DE CALCULO'!D115</f>
        <v>REDE DE DISTRIBUIÇÃO</v>
      </c>
      <c r="C10" s="173">
        <f>'PLANILHA '!I156</f>
        <v>24711.99000000001</v>
      </c>
      <c r="D10" s="68">
        <f>$C$10*E10</f>
        <v>0</v>
      </c>
      <c r="E10" s="174">
        <v>0</v>
      </c>
      <c r="F10" s="71">
        <f>G10*C10</f>
        <v>0</v>
      </c>
      <c r="G10" s="174">
        <v>0</v>
      </c>
      <c r="H10" s="68">
        <f>$C$10*I10</f>
        <v>8154.956700000003</v>
      </c>
      <c r="I10" s="174">
        <v>0.33</v>
      </c>
      <c r="J10" s="68">
        <f>$C$10*K10</f>
        <v>8154.956700000003</v>
      </c>
      <c r="K10" s="174">
        <v>0.33</v>
      </c>
      <c r="L10" s="68">
        <f>$C$10*M10</f>
        <v>8402.076600000004</v>
      </c>
      <c r="M10" s="174">
        <v>0.34</v>
      </c>
      <c r="N10" s="68">
        <f>$C$10*O10</f>
        <v>0</v>
      </c>
      <c r="O10" s="174">
        <v>0</v>
      </c>
    </row>
    <row r="11" spans="1:15" ht="12.75">
      <c r="A11" s="41" t="str">
        <f>'PLANILHA '!A157</f>
        <v>4.</v>
      </c>
      <c r="B11" s="49" t="str">
        <f>'MEMORIAL DE CALCULO'!D158</f>
        <v>SISTEMA DE ATERRAMENTO - SPDA</v>
      </c>
      <c r="C11" s="173">
        <f>'PLANILHA '!I195</f>
        <v>38362.159999999996</v>
      </c>
      <c r="D11" s="68">
        <f>$C$11*E11</f>
        <v>0</v>
      </c>
      <c r="E11" s="174">
        <v>0</v>
      </c>
      <c r="F11" s="68">
        <f>$C$11*G11</f>
        <v>0</v>
      </c>
      <c r="G11" s="174">
        <v>0</v>
      </c>
      <c r="H11" s="68">
        <f>$C$11*I11</f>
        <v>12659.512799999999</v>
      </c>
      <c r="I11" s="174">
        <v>0.33</v>
      </c>
      <c r="J11" s="68">
        <f>$C$11*K11</f>
        <v>12659.512799999999</v>
      </c>
      <c r="K11" s="174">
        <v>0.33</v>
      </c>
      <c r="L11" s="68">
        <f>$C$11*M11</f>
        <v>13043.134399999999</v>
      </c>
      <c r="M11" s="174">
        <v>0.34</v>
      </c>
      <c r="N11" s="68">
        <f>$C$11*O11</f>
        <v>0</v>
      </c>
      <c r="O11" s="174"/>
    </row>
    <row r="12" spans="1:15" ht="12.75">
      <c r="A12" s="48"/>
      <c r="B12" s="49"/>
      <c r="C12" s="175"/>
      <c r="D12" s="50"/>
      <c r="E12" s="176"/>
      <c r="F12" s="72"/>
      <c r="G12" s="176"/>
      <c r="H12" s="75"/>
      <c r="I12" s="176"/>
      <c r="J12" s="75"/>
      <c r="K12" s="176"/>
      <c r="L12" s="75"/>
      <c r="M12" s="176"/>
      <c r="N12" s="75"/>
      <c r="O12" s="177"/>
    </row>
    <row r="13" spans="2:15" s="54" customFormat="1" ht="12.75">
      <c r="B13" s="55" t="s">
        <v>35</v>
      </c>
      <c r="C13" s="56"/>
      <c r="D13" s="69">
        <f>SUM(D8:D11)</f>
        <v>24528.49920000001</v>
      </c>
      <c r="E13" s="178">
        <f>D13/C14</f>
        <v>0.09456508636926847</v>
      </c>
      <c r="F13" s="73">
        <f>SUM(F8:F11)</f>
        <v>38720.12280000001</v>
      </c>
      <c r="G13" s="178">
        <f>F13/C14</f>
        <v>0.1492782630912323</v>
      </c>
      <c r="H13" s="73">
        <f>SUM(H8:H11)</f>
        <v>59534.59230000001</v>
      </c>
      <c r="I13" s="178">
        <f>H13/C14</f>
        <v>0.22952459573265227</v>
      </c>
      <c r="J13" s="73">
        <f>SUM(J8:J11)</f>
        <v>59964.641500000005</v>
      </c>
      <c r="K13" s="178">
        <f>J13/C14</f>
        <v>0.23118257078483295</v>
      </c>
      <c r="L13" s="73">
        <f>SUM(L8:L11)</f>
        <v>45973.710200000016</v>
      </c>
      <c r="M13" s="178">
        <f>L13/C14</f>
        <v>0.17724312606042847</v>
      </c>
      <c r="N13" s="73">
        <f>SUM(N8:N11)</f>
        <v>30660.62400000001</v>
      </c>
      <c r="O13" s="178">
        <f>N13/C14</f>
        <v>0.11820635796158557</v>
      </c>
    </row>
    <row r="14" spans="1:15" s="37" customFormat="1" ht="12.75">
      <c r="A14" s="40"/>
      <c r="B14" s="41" t="s">
        <v>34</v>
      </c>
      <c r="C14" s="57">
        <f>SUM(C8:C11)</f>
        <v>259382.19000000006</v>
      </c>
      <c r="D14" s="70">
        <f>D13</f>
        <v>24528.49920000001</v>
      </c>
      <c r="E14" s="179">
        <f>D14/C14</f>
        <v>0.09456508636926847</v>
      </c>
      <c r="F14" s="74">
        <f>F13+D14</f>
        <v>63248.62200000002</v>
      </c>
      <c r="G14" s="179">
        <f>F14/C14</f>
        <v>0.24384334946050074</v>
      </c>
      <c r="H14" s="74">
        <f>H13+F14</f>
        <v>122783.21430000002</v>
      </c>
      <c r="I14" s="179">
        <f>H14/C14</f>
        <v>0.473367945193153</v>
      </c>
      <c r="J14" s="70">
        <f>J13+H14</f>
        <v>182747.85580000002</v>
      </c>
      <c r="K14" s="179">
        <f>J14/C14</f>
        <v>0.7045505159779859</v>
      </c>
      <c r="L14" s="70">
        <f>L13+J14</f>
        <v>228721.56600000005</v>
      </c>
      <c r="M14" s="179">
        <f>L14/C14</f>
        <v>0.8817936420384144</v>
      </c>
      <c r="N14" s="76">
        <f>N13+L14</f>
        <v>259382.19000000006</v>
      </c>
      <c r="O14" s="179">
        <f>N14/C14</f>
        <v>1</v>
      </c>
    </row>
    <row r="16" ht="12.75"/>
    <row r="17" ht="12.75"/>
  </sheetData>
  <sheetProtection/>
  <mergeCells count="12">
    <mergeCell ref="B5:G5"/>
    <mergeCell ref="A2:K2"/>
    <mergeCell ref="A3:K3"/>
    <mergeCell ref="A4:K4"/>
    <mergeCell ref="A1:O1"/>
    <mergeCell ref="N6:O6"/>
    <mergeCell ref="H5:K5"/>
    <mergeCell ref="D6:E6"/>
    <mergeCell ref="F6:G6"/>
    <mergeCell ref="H6:I6"/>
    <mergeCell ref="J6:K6"/>
    <mergeCell ref="L6:M6"/>
  </mergeCells>
  <printOptions/>
  <pageMargins left="0.5118110236220472" right="0.5118110236220472" top="0.7874015748031497" bottom="0.7874015748031497" header="0.31496062992125984" footer="0.31496062992125984"/>
  <pageSetup fitToHeight="0" fitToWidth="1" horizontalDpi="600" verticalDpi="600" orientation="landscape" paperSize="9" scale="8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5"/>
  <sheetViews>
    <sheetView tabSelected="1" view="pageBreakPreview" zoomScaleNormal="75" zoomScaleSheetLayoutView="100" workbookViewId="0" topLeftCell="A9">
      <selection activeCell="F41" sqref="F41"/>
    </sheetView>
  </sheetViews>
  <sheetFormatPr defaultColWidth="9.140625" defaultRowHeight="12.75"/>
  <cols>
    <col min="1" max="1" width="7.7109375" style="0" customWidth="1"/>
    <col min="2" max="2" width="36.421875" style="0" bestFit="1" customWidth="1"/>
    <col min="3" max="3" width="11.57421875" style="0" bestFit="1" customWidth="1"/>
    <col min="4" max="4" width="10.140625" style="0" bestFit="1" customWidth="1"/>
    <col min="5" max="5" width="15.00390625" style="0" bestFit="1" customWidth="1"/>
    <col min="6" max="6" width="14.7109375" style="0" bestFit="1" customWidth="1"/>
  </cols>
  <sheetData>
    <row r="1" spans="1:6" ht="20.25">
      <c r="A1" s="231" t="str">
        <f>'[1]MDS'!A1</f>
        <v>PLANILHA ORÇAMENTARIA</v>
      </c>
      <c r="B1" s="231"/>
      <c r="C1" s="231"/>
      <c r="D1" s="231"/>
      <c r="E1" s="231"/>
      <c r="F1" s="231"/>
    </row>
    <row r="2" spans="1:6" ht="12.75">
      <c r="A2" s="232"/>
      <c r="B2" s="232"/>
      <c r="C2" s="232"/>
      <c r="D2" s="232"/>
      <c r="E2" s="232"/>
      <c r="F2" s="84" t="s">
        <v>47</v>
      </c>
    </row>
    <row r="3" spans="1:6" ht="12.75">
      <c r="A3" s="232" t="str">
        <f>RESUMO!A2</f>
        <v>ENDEREÇO: RUA GEN. OSÓRIO S/N, ESQ. COM RUA CEL. JOSÉ DULCE - BAIRRO CENTRO</v>
      </c>
      <c r="B3" s="232"/>
      <c r="C3" s="232"/>
      <c r="D3" s="232"/>
      <c r="E3" s="233"/>
      <c r="F3" s="85">
        <v>42795</v>
      </c>
    </row>
    <row r="4" spans="1:6" ht="12.75">
      <c r="A4" s="232" t="str">
        <f>RESUMO!A3</f>
        <v>PROPRIETÁTIO: CÂMARA MUNICIPAL DE CÁCERES - MT/ CNPJ:03.960.333/0001-50</v>
      </c>
      <c r="B4" s="232"/>
      <c r="C4" s="232"/>
      <c r="D4" s="232"/>
      <c r="E4" s="233"/>
      <c r="F4" s="86" t="s">
        <v>71</v>
      </c>
    </row>
    <row r="5" spans="1:6" ht="12.75">
      <c r="A5" s="234"/>
      <c r="B5" s="234"/>
      <c r="C5" s="234"/>
      <c r="D5" s="234"/>
      <c r="E5" s="234"/>
      <c r="F5" s="234"/>
    </row>
    <row r="6" spans="1:6" ht="25.5">
      <c r="A6" s="235" t="s">
        <v>48</v>
      </c>
      <c r="B6" s="235"/>
      <c r="C6" s="235"/>
      <c r="D6" s="235"/>
      <c r="E6" s="235"/>
      <c r="F6" s="236"/>
    </row>
    <row r="7" ht="13.5" thickBot="1"/>
    <row r="8" spans="1:6" ht="21.75" thickBot="1">
      <c r="A8" s="237" t="s">
        <v>40</v>
      </c>
      <c r="B8" s="238"/>
      <c r="C8" s="238"/>
      <c r="D8" s="238"/>
      <c r="E8" s="238"/>
      <c r="F8" s="239"/>
    </row>
    <row r="9" spans="1:6" ht="15.75">
      <c r="A9" s="243" t="s">
        <v>41</v>
      </c>
      <c r="B9" s="245" t="s">
        <v>42</v>
      </c>
      <c r="C9" s="87" t="s">
        <v>53</v>
      </c>
      <c r="D9" s="88" t="s">
        <v>49</v>
      </c>
      <c r="E9" s="87" t="s">
        <v>50</v>
      </c>
      <c r="F9" s="89" t="s">
        <v>51</v>
      </c>
    </row>
    <row r="10" spans="1:6" ht="15.75">
      <c r="A10" s="244"/>
      <c r="B10" s="246"/>
      <c r="C10" s="90" t="s">
        <v>32</v>
      </c>
      <c r="D10" s="91" t="s">
        <v>36</v>
      </c>
      <c r="E10" s="92" t="s">
        <v>36</v>
      </c>
      <c r="F10" s="93" t="s">
        <v>36</v>
      </c>
    </row>
    <row r="11" spans="1:6" ht="15.75">
      <c r="A11" s="94" t="s">
        <v>38</v>
      </c>
      <c r="B11" s="95" t="s">
        <v>43</v>
      </c>
      <c r="C11" s="163">
        <f>SUM(C12:C17)</f>
        <v>0.14700000000000002</v>
      </c>
      <c r="D11" s="96">
        <f>D12+D13+D14+D15+D16+D17</f>
        <v>30539.993536243495</v>
      </c>
      <c r="E11" s="97" t="s">
        <v>52</v>
      </c>
      <c r="F11" s="98" t="s">
        <v>52</v>
      </c>
    </row>
    <row r="12" spans="1:6" ht="15.75">
      <c r="A12" s="94" t="s">
        <v>14</v>
      </c>
      <c r="B12" s="99" t="s">
        <v>55</v>
      </c>
      <c r="C12" s="164">
        <v>0.04</v>
      </c>
      <c r="D12" s="96">
        <f>E27*C12</f>
        <v>8310.202322787345</v>
      </c>
      <c r="E12" s="97" t="s">
        <v>52</v>
      </c>
      <c r="F12" s="98" t="s">
        <v>52</v>
      </c>
    </row>
    <row r="13" spans="1:6" ht="15.75">
      <c r="A13" s="94" t="s">
        <v>15</v>
      </c>
      <c r="B13" s="99" t="s">
        <v>56</v>
      </c>
      <c r="C13" s="165">
        <v>0.004</v>
      </c>
      <c r="D13" s="96">
        <f>E27*C13</f>
        <v>831.0202322787346</v>
      </c>
      <c r="E13" s="97" t="s">
        <v>52</v>
      </c>
      <c r="F13" s="98" t="s">
        <v>52</v>
      </c>
    </row>
    <row r="14" spans="1:6" ht="15.75">
      <c r="A14" s="116" t="s">
        <v>16</v>
      </c>
      <c r="B14" s="99" t="s">
        <v>57</v>
      </c>
      <c r="C14" s="165">
        <v>0.0127</v>
      </c>
      <c r="D14" s="96">
        <f>E27*C14</f>
        <v>2638.489237484982</v>
      </c>
      <c r="E14" s="97" t="s">
        <v>52</v>
      </c>
      <c r="F14" s="98" t="s">
        <v>52</v>
      </c>
    </row>
    <row r="15" spans="1:6" ht="15.75">
      <c r="A15" s="94" t="s">
        <v>19</v>
      </c>
      <c r="B15" s="99" t="s">
        <v>60</v>
      </c>
      <c r="C15" s="165">
        <v>0.004</v>
      </c>
      <c r="D15" s="96">
        <f>E27*C15</f>
        <v>831.0202322787346</v>
      </c>
      <c r="E15" s="97" t="s">
        <v>52</v>
      </c>
      <c r="F15" s="98" t="s">
        <v>52</v>
      </c>
    </row>
    <row r="16" spans="1:6" ht="15.75">
      <c r="A16" s="94" t="s">
        <v>20</v>
      </c>
      <c r="B16" s="99" t="s">
        <v>58</v>
      </c>
      <c r="C16" s="166">
        <v>0.0123</v>
      </c>
      <c r="D16" s="96">
        <f>E27*C16</f>
        <v>2555.387214257109</v>
      </c>
      <c r="E16" s="97" t="s">
        <v>52</v>
      </c>
      <c r="F16" s="98" t="s">
        <v>52</v>
      </c>
    </row>
    <row r="17" spans="1:6" ht="15.75">
      <c r="A17" s="94" t="s">
        <v>21</v>
      </c>
      <c r="B17" s="99" t="s">
        <v>59</v>
      </c>
      <c r="C17" s="166">
        <v>0.074</v>
      </c>
      <c r="D17" s="96">
        <f>E27*C17</f>
        <v>15373.874297156588</v>
      </c>
      <c r="E17" s="97"/>
      <c r="F17" s="98"/>
    </row>
    <row r="18" spans="1:6" ht="15.75">
      <c r="A18" s="94"/>
      <c r="B18" s="99"/>
      <c r="C18" s="167"/>
      <c r="D18" s="100"/>
      <c r="E18" s="101"/>
      <c r="F18" s="102"/>
    </row>
    <row r="19" spans="1:6" ht="15.75">
      <c r="A19" s="94"/>
      <c r="B19" s="99"/>
      <c r="C19" s="168"/>
      <c r="D19" s="103"/>
      <c r="E19" s="104"/>
      <c r="F19" s="105"/>
    </row>
    <row r="20" spans="1:6" ht="15.75">
      <c r="A20" s="94"/>
      <c r="B20" s="106"/>
      <c r="C20" s="169"/>
      <c r="D20" s="100"/>
      <c r="E20" s="104"/>
      <c r="F20" s="102"/>
    </row>
    <row r="21" spans="1:6" ht="15.75">
      <c r="A21" s="94" t="s">
        <v>39</v>
      </c>
      <c r="B21" s="95" t="s">
        <v>62</v>
      </c>
      <c r="C21" s="170">
        <f>SUM(C22:C25)</f>
        <v>0.10149999999999999</v>
      </c>
      <c r="D21" s="96">
        <f>E27*C21</f>
        <v>21087.13839407289</v>
      </c>
      <c r="E21" s="97" t="s">
        <v>52</v>
      </c>
      <c r="F21" s="98" t="s">
        <v>52</v>
      </c>
    </row>
    <row r="22" spans="1:6" ht="15.75">
      <c r="A22" s="94" t="s">
        <v>17</v>
      </c>
      <c r="B22" s="99" t="s">
        <v>44</v>
      </c>
      <c r="C22" s="162">
        <v>0.0065</v>
      </c>
      <c r="D22" s="96">
        <f>E27*C22</f>
        <v>1350.4078774529437</v>
      </c>
      <c r="E22" s="97" t="s">
        <v>52</v>
      </c>
      <c r="F22" s="98" t="s">
        <v>52</v>
      </c>
    </row>
    <row r="23" spans="1:6" ht="15.75">
      <c r="A23" s="94" t="s">
        <v>18</v>
      </c>
      <c r="B23" s="99" t="s">
        <v>33</v>
      </c>
      <c r="C23" s="162">
        <v>0.03</v>
      </c>
      <c r="D23" s="96">
        <f>E27*C23</f>
        <v>6232.651742090509</v>
      </c>
      <c r="E23" s="97" t="s">
        <v>52</v>
      </c>
      <c r="F23" s="97" t="s">
        <v>52</v>
      </c>
    </row>
    <row r="24" spans="1:6" ht="15.75">
      <c r="A24" s="94" t="s">
        <v>22</v>
      </c>
      <c r="B24" s="99" t="s">
        <v>45</v>
      </c>
      <c r="C24" s="162">
        <v>0.02</v>
      </c>
      <c r="D24" s="96">
        <f>E27*C24</f>
        <v>4155.101161393673</v>
      </c>
      <c r="E24" s="97" t="s">
        <v>52</v>
      </c>
      <c r="F24" s="97" t="s">
        <v>52</v>
      </c>
    </row>
    <row r="25" spans="1:6" ht="15.75">
      <c r="A25" s="94" t="s">
        <v>25</v>
      </c>
      <c r="B25" s="99" t="s">
        <v>54</v>
      </c>
      <c r="C25" s="162">
        <v>0.045</v>
      </c>
      <c r="D25" s="96">
        <f>E27*C25</f>
        <v>9348.977613135763</v>
      </c>
      <c r="E25" s="97" t="s">
        <v>52</v>
      </c>
      <c r="F25" s="97" t="s">
        <v>52</v>
      </c>
    </row>
    <row r="26" spans="1:6" ht="16.5" thickBot="1">
      <c r="A26" s="107"/>
      <c r="B26" s="108"/>
      <c r="C26" s="171"/>
      <c r="D26" s="96"/>
      <c r="E26" s="109"/>
      <c r="F26" s="110"/>
    </row>
    <row r="27" spans="1:6" ht="16.5" thickBot="1">
      <c r="A27" s="183" t="s">
        <v>46</v>
      </c>
      <c r="B27" s="111"/>
      <c r="C27" s="172">
        <f>SUM(C21,C11)</f>
        <v>0.2485</v>
      </c>
      <c r="D27" s="112">
        <f>SUM(D21,D11)</f>
        <v>51627.131930316384</v>
      </c>
      <c r="E27" s="113">
        <f>'PLANILHA '!I197/1.2485</f>
        <v>207755.05806968364</v>
      </c>
      <c r="F27" s="114">
        <f>D27+E27</f>
        <v>259382.19000000003</v>
      </c>
    </row>
    <row r="37" spans="1:6" ht="21" customHeight="1">
      <c r="A37" s="240" t="s">
        <v>61</v>
      </c>
      <c r="B37" s="241"/>
      <c r="C37" s="241"/>
      <c r="D37" s="241"/>
      <c r="E37" s="241"/>
      <c r="F37" s="241"/>
    </row>
    <row r="38" spans="1:6" ht="21" customHeight="1">
      <c r="A38" s="42" t="s">
        <v>63</v>
      </c>
      <c r="F38" s="115"/>
    </row>
    <row r="39" ht="12.75">
      <c r="B39" s="42" t="s">
        <v>64</v>
      </c>
    </row>
    <row r="40" ht="12.75">
      <c r="B40" s="42" t="s">
        <v>65</v>
      </c>
    </row>
    <row r="41" ht="12.75">
      <c r="B41" s="42" t="s">
        <v>66</v>
      </c>
    </row>
    <row r="42" ht="12.75">
      <c r="B42" s="42" t="s">
        <v>67</v>
      </c>
    </row>
    <row r="43" ht="12.75">
      <c r="B43" s="42" t="s">
        <v>68</v>
      </c>
    </row>
    <row r="44" ht="12.75">
      <c r="B44" s="42" t="s">
        <v>69</v>
      </c>
    </row>
    <row r="45" spans="2:6" ht="27.75" customHeight="1">
      <c r="B45" s="242" t="s">
        <v>70</v>
      </c>
      <c r="C45" s="242"/>
      <c r="D45" s="242"/>
      <c r="E45" s="242"/>
      <c r="F45" s="242"/>
    </row>
  </sheetData>
  <sheetProtection/>
  <mergeCells count="11">
    <mergeCell ref="A8:F8"/>
    <mergeCell ref="A37:F37"/>
    <mergeCell ref="B45:F45"/>
    <mergeCell ref="A9:A10"/>
    <mergeCell ref="B9:B10"/>
    <mergeCell ref="A1:F1"/>
    <mergeCell ref="A2:E2"/>
    <mergeCell ref="A3:E3"/>
    <mergeCell ref="A4:E4"/>
    <mergeCell ref="A5:F5"/>
    <mergeCell ref="A6:F6"/>
  </mergeCells>
  <printOptions/>
  <pageMargins left="0.5118110236220472" right="0.5118110236220472" top="0.7874015748031497" bottom="0.7874015748031497" header="0.31496062992125984" footer="0.31496062992125984"/>
  <pageSetup fitToHeight="0" fitToWidth="1"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"/>
  <sheetViews>
    <sheetView view="pageBreakPreview" zoomScaleNormal="75" zoomScaleSheetLayoutView="100" workbookViewId="0" topLeftCell="A1">
      <selection activeCell="A12" sqref="A12:G12"/>
    </sheetView>
  </sheetViews>
  <sheetFormatPr defaultColWidth="9.140625" defaultRowHeight="12.75"/>
  <cols>
    <col min="1" max="1" width="5.421875" style="0" bestFit="1" customWidth="1"/>
    <col min="2" max="2" width="9.57421875" style="0" bestFit="1" customWidth="1"/>
    <col min="3" max="3" width="7.140625" style="0" bestFit="1" customWidth="1"/>
    <col min="4" max="4" width="103.00390625" style="0" bestFit="1" customWidth="1"/>
    <col min="5" max="5" width="6.00390625" style="0" bestFit="1" customWidth="1"/>
    <col min="6" max="6" width="9.140625" style="0" bestFit="1" customWidth="1"/>
    <col min="7" max="7" width="13.57421875" style="0" bestFit="1" customWidth="1"/>
    <col min="8" max="8" width="14.421875" style="0" bestFit="1" customWidth="1"/>
    <col min="9" max="9" width="20.421875" style="0" bestFit="1" customWidth="1"/>
    <col min="11" max="12" width="6.7109375" style="0" customWidth="1"/>
    <col min="13" max="13" width="67.7109375" style="0" customWidth="1"/>
    <col min="14" max="14" width="8.8515625" style="0" customWidth="1"/>
    <col min="15" max="15" width="8.57421875" style="0" customWidth="1"/>
    <col min="16" max="16" width="11.421875" style="0" customWidth="1"/>
    <col min="17" max="17" width="12.57421875" style="0" bestFit="1" customWidth="1"/>
  </cols>
  <sheetData>
    <row r="1" spans="1:9" ht="15.75">
      <c r="A1" s="201" t="s">
        <v>445</v>
      </c>
      <c r="B1" s="202"/>
      <c r="C1" s="202"/>
      <c r="D1" s="202"/>
      <c r="E1" s="202"/>
      <c r="F1" s="202"/>
      <c r="G1" s="202"/>
      <c r="H1" s="202"/>
      <c r="I1" s="211"/>
    </row>
    <row r="2" spans="1:9" ht="15.75">
      <c r="A2" s="205" t="s">
        <v>439</v>
      </c>
      <c r="B2" s="206"/>
      <c r="C2" s="206"/>
      <c r="D2" s="206"/>
      <c r="E2" s="206"/>
      <c r="F2" s="206"/>
      <c r="G2" s="206"/>
      <c r="H2" s="206"/>
      <c r="I2" s="212"/>
    </row>
    <row r="3" spans="1:9" ht="15.75">
      <c r="A3" s="201"/>
      <c r="B3" s="202"/>
      <c r="C3" s="202"/>
      <c r="D3" s="202"/>
      <c r="E3" s="202"/>
      <c r="F3" s="202"/>
      <c r="G3" s="202"/>
      <c r="H3" s="202"/>
      <c r="I3" s="211"/>
    </row>
    <row r="4" spans="1:9" ht="15.75">
      <c r="A4" s="201" t="s">
        <v>441</v>
      </c>
      <c r="B4" s="202"/>
      <c r="C4" s="202"/>
      <c r="D4" s="202"/>
      <c r="E4" s="202"/>
      <c r="F4" s="202"/>
      <c r="G4" s="202"/>
      <c r="H4" s="202"/>
      <c r="I4" s="211"/>
    </row>
    <row r="5" spans="1:9" ht="15.75">
      <c r="A5" s="217" t="s">
        <v>13</v>
      </c>
      <c r="B5" s="218"/>
      <c r="C5" s="218"/>
      <c r="D5" s="218"/>
      <c r="E5" s="218"/>
      <c r="F5" s="218"/>
      <c r="G5" s="218"/>
      <c r="H5" s="218"/>
      <c r="I5" s="117">
        <f>BDI!C27</f>
        <v>0.2485</v>
      </c>
    </row>
    <row r="6" spans="1:9" ht="13.5" thickBot="1">
      <c r="A6" s="219" t="s">
        <v>447</v>
      </c>
      <c r="B6" s="220"/>
      <c r="C6" s="220"/>
      <c r="D6" s="220"/>
      <c r="E6" s="220"/>
      <c r="F6" s="220"/>
      <c r="G6" s="220"/>
      <c r="H6" s="220"/>
      <c r="I6" s="221"/>
    </row>
    <row r="7" spans="1:9" ht="13.5" thickBot="1">
      <c r="A7" s="124" t="s">
        <v>3</v>
      </c>
      <c r="B7" s="125" t="s">
        <v>5</v>
      </c>
      <c r="C7" s="126" t="s">
        <v>0</v>
      </c>
      <c r="D7" s="127" t="s">
        <v>6</v>
      </c>
      <c r="E7" s="126" t="s">
        <v>7</v>
      </c>
      <c r="F7" s="128" t="s">
        <v>8</v>
      </c>
      <c r="G7" s="128" t="s">
        <v>9</v>
      </c>
      <c r="H7" s="129" t="s">
        <v>11</v>
      </c>
      <c r="I7" s="130" t="s">
        <v>10</v>
      </c>
    </row>
    <row r="8" spans="1:9" ht="12.75">
      <c r="A8" s="144"/>
      <c r="B8" s="144"/>
      <c r="C8" s="144"/>
      <c r="D8" s="151" t="str">
        <f>'MEMORIAL DE CALCULO'!D9</f>
        <v>PROJETO ELÉTRICO</v>
      </c>
      <c r="E8" s="131"/>
      <c r="F8" s="132"/>
      <c r="G8" s="132"/>
      <c r="H8" s="133"/>
      <c r="I8" s="134"/>
    </row>
    <row r="9" spans="1:9" s="43" customFormat="1" ht="12.75">
      <c r="A9" s="153" t="str">
        <f>'MEMORIAL DE CALCULO'!A10</f>
        <v>1.</v>
      </c>
      <c r="B9" s="153"/>
      <c r="C9" s="153"/>
      <c r="D9" s="154" t="str">
        <f>'MEMORIAL DE CALCULO'!D10</f>
        <v>INSTALAÇÃO ELÉTRICA PREDIAL</v>
      </c>
      <c r="E9" s="158"/>
      <c r="F9" s="159"/>
      <c r="G9" s="160"/>
      <c r="H9" s="161"/>
      <c r="I9" s="157"/>
    </row>
    <row r="10" spans="1:9" s="43" customFormat="1" ht="12.75">
      <c r="A10" s="135" t="s">
        <v>448</v>
      </c>
      <c r="B10" s="153"/>
      <c r="C10" s="153"/>
      <c r="D10" s="152" t="s">
        <v>450</v>
      </c>
      <c r="E10" s="186" t="s">
        <v>452</v>
      </c>
      <c r="F10" s="187">
        <v>200</v>
      </c>
      <c r="G10" s="139">
        <v>8.83</v>
      </c>
      <c r="H10" s="142">
        <f>G10+I5</f>
        <v>9.0785</v>
      </c>
      <c r="I10" s="136">
        <f>F10*H10</f>
        <v>1815.7</v>
      </c>
    </row>
    <row r="11" spans="1:9" s="43" customFormat="1" ht="12.75">
      <c r="A11" s="135" t="s">
        <v>449</v>
      </c>
      <c r="B11" s="153"/>
      <c r="C11" s="153"/>
      <c r="D11" s="152" t="s">
        <v>451</v>
      </c>
      <c r="E11" s="186" t="s">
        <v>452</v>
      </c>
      <c r="F11" s="187">
        <v>60</v>
      </c>
      <c r="G11" s="139">
        <v>18.66</v>
      </c>
      <c r="H11" s="142">
        <f>G11+I6</f>
        <v>18.66</v>
      </c>
      <c r="I11" s="136">
        <f>F11*H11</f>
        <v>1119.6</v>
      </c>
    </row>
    <row r="12" spans="1:9" ht="13.5" thickBot="1">
      <c r="A12" s="213" t="s">
        <v>1</v>
      </c>
      <c r="B12" s="213"/>
      <c r="C12" s="213"/>
      <c r="D12" s="213"/>
      <c r="E12" s="213"/>
      <c r="F12" s="213"/>
      <c r="G12" s="213"/>
      <c r="H12" s="138"/>
      <c r="I12" s="143">
        <f>SUM(I10:I11)</f>
        <v>2935.3</v>
      </c>
    </row>
    <row r="13" spans="1:9" ht="12.75">
      <c r="A13" s="214"/>
      <c r="B13" s="215"/>
      <c r="C13" s="215"/>
      <c r="D13" s="215"/>
      <c r="E13" s="215"/>
      <c r="F13" s="215"/>
      <c r="G13" s="215"/>
      <c r="H13" s="215"/>
      <c r="I13" s="216"/>
    </row>
    <row r="14" spans="1:9" ht="12.75">
      <c r="A14" s="213" t="s">
        <v>2</v>
      </c>
      <c r="B14" s="213"/>
      <c r="C14" s="213"/>
      <c r="D14" s="213"/>
      <c r="E14" s="213"/>
      <c r="F14" s="213"/>
      <c r="G14" s="213"/>
      <c r="H14" s="138"/>
      <c r="I14" s="146">
        <f>I12</f>
        <v>2935.3</v>
      </c>
    </row>
  </sheetData>
  <sheetProtection/>
  <mergeCells count="9">
    <mergeCell ref="A12:G12"/>
    <mergeCell ref="A13:I13"/>
    <mergeCell ref="A14:G14"/>
    <mergeCell ref="A1:I1"/>
    <mergeCell ref="A2:I2"/>
    <mergeCell ref="A3:I3"/>
    <mergeCell ref="A4:I4"/>
    <mergeCell ref="A5:H5"/>
    <mergeCell ref="A6:I6"/>
  </mergeCells>
  <printOptions/>
  <pageMargins left="0.5118110236220472" right="0.5118110236220472" top="0.7874015748031497" bottom="0.7874015748031497" header="0.31496062992125984" footer="0.31496062992125984"/>
  <pageSetup fitToHeight="0" fitToWidth="1" horizontalDpi="600" verticalDpi="600" orientation="landscape" paperSize="9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Jairo</dc:creator>
  <cp:keywords/>
  <dc:description/>
  <cp:lastModifiedBy>DELL</cp:lastModifiedBy>
  <cp:lastPrinted>2017-06-13T18:25:47Z</cp:lastPrinted>
  <dcterms:created xsi:type="dcterms:W3CDTF">2009-03-07T19:28:34Z</dcterms:created>
  <dcterms:modified xsi:type="dcterms:W3CDTF">2017-08-01T00:23:14Z</dcterms:modified>
  <cp:category/>
  <cp:version/>
  <cp:contentType/>
  <cp:contentStatus/>
</cp:coreProperties>
</file>